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ruser\userdocs$\h088192\Desktop\"/>
    </mc:Choice>
  </mc:AlternateContent>
  <bookViews>
    <workbookView xWindow="630" yWindow="420" windowWidth="20655" windowHeight="11385" tabRatio="712" activeTab="1"/>
  </bookViews>
  <sheets>
    <sheet name="Read this first" sheetId="27" r:id="rId1"/>
    <sheet name="Performance indicators" sheetId="14" r:id="rId2"/>
  </sheets>
  <definedNames>
    <definedName name="_xlnm.Print_Area" localSheetId="0">'Read this first'!$A$1:$E$14</definedName>
    <definedName name="_xlnm.Print_Titles" localSheetId="0">'Read this first'!$2:$5</definedName>
  </definedNames>
  <calcPr calcId="162913"/>
</workbook>
</file>

<file path=xl/calcChain.xml><?xml version="1.0" encoding="utf-8"?>
<calcChain xmlns="http://schemas.openxmlformats.org/spreadsheetml/2006/main">
  <c r="C11" i="14" l="1"/>
  <c r="C121" i="14" l="1"/>
  <c r="D94" i="14" l="1"/>
  <c r="D92" i="14"/>
  <c r="C84" i="14"/>
  <c r="D79" i="14"/>
  <c r="C65" i="14"/>
  <c r="C131" i="14" l="1"/>
  <c r="C129" i="14"/>
  <c r="C127" i="14"/>
  <c r="C125" i="14"/>
  <c r="C123" i="14"/>
  <c r="C25" i="14" l="1"/>
  <c r="C23" i="14"/>
  <c r="D135" i="14" l="1"/>
  <c r="D126" i="14"/>
  <c r="D124" i="14"/>
  <c r="D117" i="14"/>
  <c r="D113" i="14"/>
  <c r="D109" i="14"/>
  <c r="D122" i="14"/>
  <c r="D115" i="14"/>
  <c r="D111" i="14"/>
  <c r="D107" i="14"/>
  <c r="D70" i="14"/>
  <c r="C10" i="14"/>
  <c r="D32" i="14" l="1"/>
  <c r="D96" i="14"/>
  <c r="C13" i="14" l="1"/>
  <c r="D68" i="14"/>
  <c r="D66" i="14"/>
  <c r="D64" i="14"/>
  <c r="D87" i="14" l="1"/>
  <c r="D85" i="14"/>
  <c r="D83" i="14"/>
  <c r="D81" i="14"/>
  <c r="D62" i="14"/>
  <c r="D60" i="14"/>
  <c r="D53" i="14"/>
  <c r="D51" i="14"/>
  <c r="D49" i="14"/>
  <c r="D47" i="14"/>
  <c r="D45" i="14"/>
  <c r="D43" i="14"/>
  <c r="D41" i="14"/>
  <c r="D39" i="14"/>
  <c r="D34" i="14"/>
  <c r="D30" i="14"/>
  <c r="D28" i="14"/>
  <c r="D26" i="14"/>
  <c r="D24" i="14"/>
  <c r="D98" i="14" l="1"/>
  <c r="D128" i="14"/>
  <c r="D130" i="14"/>
  <c r="D132" i="14"/>
  <c r="D137" i="14"/>
  <c r="D156" i="14"/>
  <c r="D159" i="14"/>
</calcChain>
</file>

<file path=xl/sharedStrings.xml><?xml version="1.0" encoding="utf-8"?>
<sst xmlns="http://schemas.openxmlformats.org/spreadsheetml/2006/main" count="339" uniqueCount="280">
  <si>
    <t>Description</t>
  </si>
  <si>
    <t xml:space="preserve">Number </t>
  </si>
  <si>
    <t>Percentage</t>
  </si>
  <si>
    <t>Basis of Reporting</t>
  </si>
  <si>
    <t>Company name:</t>
  </si>
  <si>
    <t>Disconnections for Non-Payment</t>
  </si>
  <si>
    <t>Reconnections</t>
  </si>
  <si>
    <t>Complaints</t>
  </si>
  <si>
    <t>Customers</t>
  </si>
  <si>
    <t>Total number of residential accounts held by contestable customers</t>
  </si>
  <si>
    <t>Total number of residential accounts held by non-contestable customers</t>
  </si>
  <si>
    <t>Total number of pre-payment meter customers</t>
  </si>
  <si>
    <t>Affordability and Access</t>
  </si>
  <si>
    <t>Electricity Compliance Manual Datasheet - Retail Indicators</t>
  </si>
  <si>
    <t>Call Centre Performance</t>
  </si>
  <si>
    <t>Compensation Payments</t>
  </si>
  <si>
    <t>Total number of residential accounts</t>
  </si>
  <si>
    <t>Comments</t>
  </si>
  <si>
    <t>Indicator No.</t>
  </si>
  <si>
    <t>IndicatorNo.</t>
  </si>
  <si>
    <t>Comment</t>
  </si>
  <si>
    <t>Licensees should refer to the Electricity Retail Performance Reporting Handbook for information on the definitions of electricity retail indicators, listed in these datasheets.</t>
  </si>
  <si>
    <t>IMPORTANT NOTICE FOR ELECTRICITY RETAIL LICENSEES</t>
  </si>
  <si>
    <t>Total number of business customer accounts held by contestable customers</t>
  </si>
  <si>
    <t>Total number of business customer accounts held by non-contestable customers</t>
  </si>
  <si>
    <t>Total number of business customer accounts</t>
  </si>
  <si>
    <t>Total number of pre-payment meter customers who have reverted to a standard meter</t>
  </si>
  <si>
    <t>Total number of residential customer accounts that have lodged security deposits in relation to the residential customer account</t>
  </si>
  <si>
    <t>Percentage of residential customer accounts that have lodged security deposits in relation to the residential customer account</t>
  </si>
  <si>
    <t>Total number of business customer accounts that have lodged security deposits in relation to the business customer account</t>
  </si>
  <si>
    <t>Percentage of business customer accounts that have lodged security deposits in relation to the business customer account</t>
  </si>
  <si>
    <t>Total number of residential customer accounts that have had direct debit plans terminated</t>
  </si>
  <si>
    <t>Percentage of residential customer accounts that have had direct debit plans terminated</t>
  </si>
  <si>
    <t>Total number of business customer accounts that have had direct debit plans terminated</t>
  </si>
  <si>
    <t>Percentage of business customer accounts that have had direct debit plans terminated</t>
  </si>
  <si>
    <t>The number of instances where a pre-payment meter customer has been disconnected</t>
  </si>
  <si>
    <t>The number of instances where a pre-payment meter customer has not received electricity other than being disconnected</t>
  </si>
  <si>
    <t>The number of pre-payment meter customers who the retailer identifies have been disconnected 2 or more times in any 1 month period for longer than 120 minutes on each occasion</t>
  </si>
  <si>
    <t>Total number of telephone calls to a call centre of the retailer</t>
  </si>
  <si>
    <t>Total number of telephone calls to a call centre answered by a call centre operator  within 30 seconds</t>
  </si>
  <si>
    <t>Percentage of telephone calls to a call centre answered by a call centre operator within 30 seconds</t>
  </si>
  <si>
    <t>Average duration (in seconds) before a is call answered by a call centre operator</t>
  </si>
  <si>
    <t>Value ($)</t>
  </si>
  <si>
    <t xml:space="preserve">Percentage of complaints from business customers concluded within 15 business days </t>
  </si>
  <si>
    <t>Percentage of complaints from business customers concluded within 20 business days</t>
  </si>
  <si>
    <t>Total number of pre-payment meter customers who have reverted to a standard meter within 3 months of meter installation or entering into a contract</t>
  </si>
  <si>
    <t>Percentage of residential customer accounts that have been issued with a bill outside the prescribed timeframes and where the delay is due to fault on the part of the retailer</t>
  </si>
  <si>
    <t>Total number of residential customer accounts that have been issued with a bill outside the prescribed timeframes and where the delay is due to the retailer not receiving the billing data from the distributor</t>
  </si>
  <si>
    <t>Percentage of residential customer accounts that have been issued with a bill outside the prescribed timeframes and where the delay is due to the retailer not receiving the billing data from the distributor</t>
  </si>
  <si>
    <t>Total number of residential customer accounts that have been issued with a bill outside the prescribed timeframes and where the delay is due to the actions of the customer</t>
  </si>
  <si>
    <t>Percentage of residential customer accounts that have been issued with a bill outside the prescribed timeframes and where the delay is due to the actions of the customer</t>
  </si>
  <si>
    <t>Total number of residential customer accounts that are subject to an instalment plan</t>
  </si>
  <si>
    <t>Percentage of residential customer accounts that are subject to an instalment plan</t>
  </si>
  <si>
    <t>Total number of residential customer accounts that have been granted additional time to pay</t>
  </si>
  <si>
    <t>Percentage of residential customer accounts that have been granted additional time to pay a bill</t>
  </si>
  <si>
    <t>Total number of residential customer accounts that have been placed on a shortened billing cycle</t>
  </si>
  <si>
    <t>Percentage of residential customer accounts that have been placed on a shortened billing cycle</t>
  </si>
  <si>
    <t>Total number of business customer accounts that have been issued with a bill outside the prescribed timeframes</t>
  </si>
  <si>
    <t>Percentage of business customer accounts that have been issued with a bill outside the prescribed timeframes</t>
  </si>
  <si>
    <t>Total number of business customer accounts that are subject to an instalment plan</t>
  </si>
  <si>
    <t>Percentage of business customer accounts that are subject to an instalment plan</t>
  </si>
  <si>
    <t>Total number of business customer accounts that have been granted additional time to pay a bill</t>
  </si>
  <si>
    <t>Percentage of business customer accounts that have been granted additional time to pay a bill</t>
  </si>
  <si>
    <t>Total number of business customer accounts that have been placed on a shortened billing cycle</t>
  </si>
  <si>
    <t>Percentage of business customer accounts that have been placed on a shortened billing cycle</t>
  </si>
  <si>
    <t>The number of pre-payment meter customers who have informed the retailer that the customer is experiencing payment difficulties or financial hardship</t>
  </si>
  <si>
    <t>Total number of residential customer accounts that have been disconnected for failure to pay a bill</t>
  </si>
  <si>
    <t>Percentage of residential customer accounts that have been disconnected for failure to pay a bill</t>
  </si>
  <si>
    <t>Total number of business customer accounts that  have been disconnected for failure to pay a bill</t>
  </si>
  <si>
    <t>Percentage of business customer accounts that have been disconnected for failure to pay a bill</t>
  </si>
  <si>
    <t>Total number of residential customer accounts that have been disconnected and that have been disconnected on at least 1 other occasion during the reporting year or the previous reporting year</t>
  </si>
  <si>
    <t>Percentage of residential customer accounts that have been disconnected and that have been disconnected on at least 1 other occasion during the reporting year or the previous reporting year</t>
  </si>
  <si>
    <t>Total number of residential customer accounts that have been disconnected while the subject of a concession</t>
  </si>
  <si>
    <t>Percentage of residential customer accounts that have been disconnected while the subject of a concession</t>
  </si>
  <si>
    <t>Total number of residential customer accounts that the retailer has requested to be reconnected that were not reconnected within the prescribed timeframe</t>
  </si>
  <si>
    <t>Percentage of residential customer accounts that  the retailer has requested to be reconnected that were not reconnected within the prescribed timeframe</t>
  </si>
  <si>
    <t>Total number of business customer accounts that the retailer has requested to be reconnected that were not reconnected within the prescribed timeframe</t>
  </si>
  <si>
    <t xml:space="preserve">Percentage of business customer accounts that the retailer has requested to be reconnected that were not reconnected within the prescribed timeframe </t>
  </si>
  <si>
    <t>Total number of complaints received from residential customers, other than complaints received from pre-payment meter customers</t>
  </si>
  <si>
    <t>Total number of the residential customer complaints that relate to billing/credit complaints</t>
  </si>
  <si>
    <t>Total number of the business customer complaints that relate to billing/credit complaints</t>
  </si>
  <si>
    <t>Total number of the residential customer complaints that relate to transfer complaints</t>
  </si>
  <si>
    <t>Total number of the business customer complaints that relate to transfer complaints</t>
  </si>
  <si>
    <t>Total number of the residential customer complaints that relate to marketing complaints (including complaints made directly to a retailer)</t>
  </si>
  <si>
    <t>Total number of complaints received from business customers, other than complaints received from pre-payment meter customers</t>
  </si>
  <si>
    <t>Total number of the business customer complaints that relate to other complaints</t>
  </si>
  <si>
    <t>Total number of the residential customer complaints that relate to other complaints</t>
  </si>
  <si>
    <t>Total number of the business customer complaints that relate to marketing complaints (including complaints made directly to a retailer)</t>
  </si>
  <si>
    <t>Percentage of customer complaints from residential customers concluded within 15 business days</t>
  </si>
  <si>
    <t>Percentage of customer complaints from residential customers concluded within 20 business days</t>
  </si>
  <si>
    <t>Total number of residential customer accounts that have been issued with a bill outside the prescribed timeframes and where the delay is due to fault on the part of the retailer</t>
  </si>
  <si>
    <t>Total number of complaints relating to a pre-payment meter customer</t>
  </si>
  <si>
    <t xml:space="preserve">Percentage of complaints relating to a pre-payment meter customer concluded within 15 business days </t>
  </si>
  <si>
    <t xml:space="preserve">Percentage of complaints relating to a pre-payment meter customer concluded within 20 business days </t>
  </si>
  <si>
    <t>Total number of residential customer accounts that the retailer has requested to be reconnected at the same supply address and in the same name after previously requesting the customer account be disconnected</t>
  </si>
  <si>
    <t>Number of the calls that are unanswered</t>
  </si>
  <si>
    <t>Percentage of the calls that are unanswered</t>
  </si>
  <si>
    <t>Total number of customer complaints from residential customers concluded within 20 business days</t>
  </si>
  <si>
    <t xml:space="preserve">Total number of complaints from business customers concluded within 15 business days </t>
  </si>
  <si>
    <t>Total number of complaints from business customers concluded within 20 business days</t>
  </si>
  <si>
    <t xml:space="preserve">Total number of complaints relating to a pre-payment meter customer concluded within 15 business days </t>
  </si>
  <si>
    <t xml:space="preserve">Total number of complaints relating to a pre-payment meter customer concluded within 20 business days </t>
  </si>
  <si>
    <t>Total number of business customer accounts that the retailer has requested to be reconnected at the same supply address and in the same name after previously requesting the customer account be disconnected</t>
  </si>
  <si>
    <t>CCR 11</t>
  </si>
  <si>
    <t>CCR 1</t>
  </si>
  <si>
    <t>CCR 2</t>
  </si>
  <si>
    <t>CCR 3</t>
  </si>
  <si>
    <t>CCR 4</t>
  </si>
  <si>
    <t>CCR 5</t>
  </si>
  <si>
    <t>CCR 6</t>
  </si>
  <si>
    <t>CCR 7</t>
  </si>
  <si>
    <t>CCR 8</t>
  </si>
  <si>
    <t>CCR 9</t>
  </si>
  <si>
    <t>CCR 10</t>
  </si>
  <si>
    <t>CCR 12</t>
  </si>
  <si>
    <t>CCR 13</t>
  </si>
  <si>
    <t>CCR 14</t>
  </si>
  <si>
    <t>CCR 15</t>
  </si>
  <si>
    <t>CCR 16</t>
  </si>
  <si>
    <t>CCR 17</t>
  </si>
  <si>
    <t>CCR 18</t>
  </si>
  <si>
    <t>CCR 19</t>
  </si>
  <si>
    <t>CCR 20</t>
  </si>
  <si>
    <t>CCR 21</t>
  </si>
  <si>
    <t>CCR 22</t>
  </si>
  <si>
    <t>CCR 23</t>
  </si>
  <si>
    <t>CCR 24</t>
  </si>
  <si>
    <t>CCR 25</t>
  </si>
  <si>
    <t>CCR 26</t>
  </si>
  <si>
    <t>CCR 27</t>
  </si>
  <si>
    <t>CCR 28</t>
  </si>
  <si>
    <t>CCR 29</t>
  </si>
  <si>
    <t>CCR 30</t>
  </si>
  <si>
    <t>CCR 31</t>
  </si>
  <si>
    <t>CCR 32</t>
  </si>
  <si>
    <t>CCR 33</t>
  </si>
  <si>
    <t>CCR 34</t>
  </si>
  <si>
    <t>CCR 35</t>
  </si>
  <si>
    <t>CCR 36</t>
  </si>
  <si>
    <t>CCR 37</t>
  </si>
  <si>
    <t>CCR 38</t>
  </si>
  <si>
    <t>CCR 39</t>
  </si>
  <si>
    <t>CCR 40</t>
  </si>
  <si>
    <t>CCR 41</t>
  </si>
  <si>
    <t>CCR 42</t>
  </si>
  <si>
    <t>CCR 43</t>
  </si>
  <si>
    <t>CCR 44</t>
  </si>
  <si>
    <t>CCR 45</t>
  </si>
  <si>
    <t>CCR 46</t>
  </si>
  <si>
    <t>CCR 47</t>
  </si>
  <si>
    <t>CCR 48</t>
  </si>
  <si>
    <t>CCR 49</t>
  </si>
  <si>
    <t>CCR 50</t>
  </si>
  <si>
    <t>CCR 51</t>
  </si>
  <si>
    <t>CCR 52</t>
  </si>
  <si>
    <t>CCR 53</t>
  </si>
  <si>
    <t>CCR 54</t>
  </si>
  <si>
    <t>CCR 55</t>
  </si>
  <si>
    <t>CCR 56</t>
  </si>
  <si>
    <t>CCR 57</t>
  </si>
  <si>
    <t>CCR 58</t>
  </si>
  <si>
    <t>CCR 59</t>
  </si>
  <si>
    <t>CCR 60</t>
  </si>
  <si>
    <t>CCR 61</t>
  </si>
  <si>
    <t>CCR 62</t>
  </si>
  <si>
    <t>CCR 63</t>
  </si>
  <si>
    <t>CCR 64</t>
  </si>
  <si>
    <t>CCR 65</t>
  </si>
  <si>
    <t>CCR 66</t>
  </si>
  <si>
    <t>CCR 67</t>
  </si>
  <si>
    <t>CCR 68</t>
  </si>
  <si>
    <t>CCR 69</t>
  </si>
  <si>
    <t>CCR 70</t>
  </si>
  <si>
    <t>CCR 71</t>
  </si>
  <si>
    <t>CCR 72</t>
  </si>
  <si>
    <t>CCR 73</t>
  </si>
  <si>
    <t>CCR 74</t>
  </si>
  <si>
    <t>CCR 75</t>
  </si>
  <si>
    <t>CCR 76</t>
  </si>
  <si>
    <t>CCR 77</t>
  </si>
  <si>
    <t>CCR 78</t>
  </si>
  <si>
    <t>CCR 79</t>
  </si>
  <si>
    <t>CCR 80</t>
  </si>
  <si>
    <t>CCR 81</t>
  </si>
  <si>
    <t>CCR 82</t>
  </si>
  <si>
    <t>CCR 83</t>
  </si>
  <si>
    <t>CCR 84</t>
  </si>
  <si>
    <t>CCR 85</t>
  </si>
  <si>
    <t>CCR 86</t>
  </si>
  <si>
    <t>CCR 87</t>
  </si>
  <si>
    <t>CCR 88</t>
  </si>
  <si>
    <t>CCR 89</t>
  </si>
  <si>
    <t>CCR 90</t>
  </si>
  <si>
    <t>CCR 91</t>
  </si>
  <si>
    <t>CCR 92</t>
  </si>
  <si>
    <t>CCR 93</t>
  </si>
  <si>
    <t>CCR 94</t>
  </si>
  <si>
    <t>CCR 95</t>
  </si>
  <si>
    <t>CCR 96</t>
  </si>
  <si>
    <t>CCR 97</t>
  </si>
  <si>
    <t>CCR 98</t>
  </si>
  <si>
    <t>CCR 99</t>
  </si>
  <si>
    <t>CCR 100</t>
  </si>
  <si>
    <t>CCR 101</t>
  </si>
  <si>
    <t>CCR 102</t>
  </si>
  <si>
    <t>CCR 103</t>
  </si>
  <si>
    <t>Reporting Period: 2015/16</t>
  </si>
  <si>
    <t>Total number of pre-payment meter customers who have reverted to a standard meter in the 3 month period immediately following the expiry of the period referred to in subclause 13.7(1)(f) of the Code of Conduct</t>
  </si>
  <si>
    <t>Percentage of residential customer disconnections involving customers that were previously the subject of an instalment plan</t>
  </si>
  <si>
    <t>Total number of residential customer disconnections involving customers that were previously the subject of an instalment plan</t>
  </si>
  <si>
    <t>Total number of business customer accounts that the retailer has requested to be reconnected within 7 days of requesting the business customer account be disconnected</t>
  </si>
  <si>
    <t>Total number of reconnections within 7 days involving residential customer accounts that were previously the subject of an instalment plan</t>
  </si>
  <si>
    <t>Total number of reconnections within 7 days involving residential customer accounts that, immediately prior to disconnection, were the subject of a concession</t>
  </si>
  <si>
    <t>Total number of reconnections within 7 days involving residential customer accounts that have also been reconnected on at least 1 other occasion during the reporting year or the previous reporting year</t>
  </si>
  <si>
    <t xml:space="preserve">Percentage of disconnections reconnected within 7 days involving residential customer accounts that were previously the subject of an instalment plan </t>
  </si>
  <si>
    <t>Percentage of disconnections reconnected within 7 days involving residential customer accounts that have also been reconnected on at least 1 other occasion during the reporting year or the previous reporting year</t>
  </si>
  <si>
    <t>Percentage of disconnections reconnected within 7 days involving residential customer accounts that, immediately prior to disconnection, were the subject of a concession</t>
  </si>
  <si>
    <t>Percentage of disconnected residential customer accounts that the retailer has requested to be reconnected within 7 days of requesting disconnection</t>
  </si>
  <si>
    <t>Percentage of disconnected business customer accounts that the retailer has requested to be reconnected within 7 days of requesting disconnection</t>
  </si>
  <si>
    <t>Total number of residential customer accounts that the retailer has requested to be reconnected within 7 days of requesting the residential customer account be disconnected</t>
  </si>
  <si>
    <t>Percentage of total disconnected business customer accounts that the retailer has requested to be reconnected</t>
  </si>
  <si>
    <t>Percentage of pre-payment customer disconnections</t>
  </si>
  <si>
    <t>Percentage of the residential customer complaints that relate to billing/credit complaints</t>
  </si>
  <si>
    <t>Percentage of the business customer complaints that relate to billing/credit complaints</t>
  </si>
  <si>
    <t>Percentage of the residential customer complaints that relate to transfer complaints</t>
  </si>
  <si>
    <t>Percentage of the business customer complaints that relate to transfer complaints</t>
  </si>
  <si>
    <t>Percentage of the residential customer complaints that relate to marketing complaints (including complaints made directly to a retailer)</t>
  </si>
  <si>
    <t>Percentage of the business customer complaints that relate to marketing complaints (including complaints made directly to a retailer)</t>
  </si>
  <si>
    <t>Percentage of the residential customer complaints that relate to other complaints</t>
  </si>
  <si>
    <t>Percentage of the business customer complaints that relate to other complaints</t>
  </si>
  <si>
    <t>Number of customer complaints from residential customers concluded within 15 business days</t>
  </si>
  <si>
    <t>CCR 104</t>
  </si>
  <si>
    <t>CCR 105</t>
  </si>
  <si>
    <t>CCR 106</t>
  </si>
  <si>
    <t>CCR 107</t>
  </si>
  <si>
    <t>CCR 108</t>
  </si>
  <si>
    <t>Total number of payments made to customers under clause 14.1 of the Code of Conduct</t>
  </si>
  <si>
    <t>The amount paid to customers under clause 14.1 of the Code of Conduct</t>
  </si>
  <si>
    <t>Total number of payments to customers under clause 14.2 of the Code of Conduct</t>
  </si>
  <si>
    <t>Total amount paid to customers under clause 14.2 of the Code of Conduct</t>
  </si>
  <si>
    <t>Total number of payments made to customers under clause 14.3 of the Code of Conduct</t>
  </si>
  <si>
    <t>Total  amount paid to customers under clause 14.3 of the Code of Conduct</t>
  </si>
  <si>
    <t>Percentage of of residential customer accounts that the retailer has requested to be reconnected at the same supply address and in the same name after previously requesting the customer account be disconnected</t>
  </si>
  <si>
    <t>CCR 109</t>
  </si>
  <si>
    <t>CCR 110</t>
  </si>
  <si>
    <t>CCR 111</t>
  </si>
  <si>
    <t>CCR 112</t>
  </si>
  <si>
    <t>CCR 113</t>
  </si>
  <si>
    <t>CCR 114</t>
  </si>
  <si>
    <t>Horizon Power</t>
  </si>
  <si>
    <t>Retailer: Horizon Power</t>
  </si>
  <si>
    <t>Refer to CCR40</t>
  </si>
  <si>
    <t>Refer to CCR50</t>
  </si>
  <si>
    <t>Refer to CCR72</t>
  </si>
  <si>
    <t>Refer to CCR90</t>
  </si>
  <si>
    <t xml:space="preserve">Horizon Power has been able to manage the exchange of over 46,000 meters with a very minor operational impact.   </t>
  </si>
  <si>
    <t>8 customers in Looma  and 1 customer in Wiluna reverted to a credit meter</t>
  </si>
  <si>
    <t>Due to the vertically integrated nature of Horizon Power, it is difficult to understand if the delay was the result of the retailer or distributor. An assumption of 10% has been made in alignment with billing exceptions</t>
  </si>
  <si>
    <t>This refers to the 17 of planned and unplanned outages across Prepayment meter community, by the number of customers affected</t>
  </si>
  <si>
    <t>The new Prepayment system implemented across regularised communities in 2015/2016 has increased the amount data collection, hence an increase in the volume from previous years</t>
  </si>
  <si>
    <t>Horizon Power has been able to manage the exchange of over 46,000 meters with a very minor operational impact.   As per CCR 11, 90% was assumed, based on reading and meter exchange difficulties</t>
  </si>
  <si>
    <t xml:space="preserve">1 additional customer in Looma reverted to a credit meter after 6 months </t>
  </si>
  <si>
    <t>Significantly less concession customers disconnected compared to prior year</t>
  </si>
  <si>
    <t>The number has increased from last year due to economic conditions.  Automated disconnection processes now ensure disconnection is actioned according to code timeframes.</t>
  </si>
  <si>
    <t>Refer to CCR54</t>
  </si>
  <si>
    <t>The remaining complaints primarily relate to field work from the AMI project</t>
  </si>
  <si>
    <t xml:space="preserve">Call centre performance was impacted in the February to April period due to the very high volume of calls related to the Broome meter reading issue and concerns regarding accuracy of the new meters.  These were long calls requiring skilled operators so whilst steps were taken to increase staffing there was some impact on performance. </t>
  </si>
  <si>
    <t xml:space="preserve"> Horizon Power has continued to develop a reporting capability.  In doing so it has been found that previous years reported instances of payment extensions rather than number of accounts.  For comparison purposes the 2014/15 number of residential customers on installment plans was 1846.  The significant increase relates to Horizon Powers response to a large number of enquiries and complaints when a meter reader incorrectly recorded actual reads in December 2015 in Broome as well as customers believing the new meter has led to billing increases.  </t>
  </si>
  <si>
    <t>Refer to CCR19. Comparison Figures were 417 for 2014/15</t>
  </si>
  <si>
    <t>Refer to CCR17. Comparison Figures were 180 for 2014/15</t>
  </si>
  <si>
    <t xml:space="preserve"> Horizon Power has continued to develop a reporting capability.  In doing so it has been found that previous years reported instances of payment extensions rather than number of accounts.  For comparison purposes the 2014/15 number of residential customers granted additional time to pay was 1408.  The significant increase relates to Horizon Powers response to a large number of enquiries and complaints when a meter reader incorrectly recorded actual reads in December 2015 in Broome as well as customers believing the new meter has led to billing increases.  </t>
  </si>
  <si>
    <t>The number has increased from last year likely due to economic conditions and as a result of more responsive automated processes now introduced for de-energisation and re-energisation</t>
  </si>
  <si>
    <t>Refer CCR54</t>
  </si>
  <si>
    <t xml:space="preserve">The majority of complaints relate to an meter reader incorrectly recording actual reads in December 2015 in Broome and customers believing the new meter has led to billing increases.  With Ombudsman involvement billing and metering has been proven to be both accurate and within the Code requirements. </t>
  </si>
  <si>
    <t>Delays were the result of increased  volume and effort required to resolve complaints related to concerns regarding the new meter accuracy, following the meter reader issue in December 2015</t>
  </si>
  <si>
    <t>Refer CCR109</t>
  </si>
  <si>
    <t xml:space="preserve">Includes 1,275 customers who hung up within 30 sec.  Refer CCR109 </t>
  </si>
  <si>
    <t>Revised to exclude 501 customer &gt;160MWh (4-10-16)</t>
  </si>
  <si>
    <t>42 Direct debit plans have been cancelled at the request of the customers and not forced. (ammended ERA 7/10/16)</t>
  </si>
  <si>
    <t>12 Direct debit plans have been cancelled at the request of the customers and not forced (ammended ERA 7/10/16)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</si>
</sst>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quot;#,##0"/>
  </numFmts>
  <fonts count="11" x14ac:knownFonts="1">
    <font>
      <sz val="10"/>
      <name val="Arial"/>
    </font>
    <font>
      <b/>
      <sz val="10"/>
      <name val="Arial"/>
      <family val="2"/>
    </font>
    <font>
      <sz val="9"/>
      <name val="Arial"/>
      <family val="2"/>
    </font>
    <font>
      <sz val="8"/>
      <name val="Arial"/>
      <family val="2"/>
    </font>
    <font>
      <sz val="10"/>
      <name val="Arial"/>
      <family val="2"/>
    </font>
    <font>
      <b/>
      <sz val="24"/>
      <color theme="0"/>
      <name val="Arial"/>
      <family val="2"/>
    </font>
    <font>
      <sz val="22"/>
      <name val="Arial"/>
      <family val="2"/>
    </font>
    <font>
      <b/>
      <sz val="16"/>
      <name val="Arial"/>
      <family val="2"/>
    </font>
    <font>
      <b/>
      <sz val="18"/>
      <color indexed="12"/>
      <name val="Arial"/>
      <family val="2"/>
    </font>
    <font>
      <sz val="9"/>
      <color rgb="FFFF0000"/>
      <name val="Arial"/>
      <family val="2"/>
    </font>
    <font>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92D050"/>
        <bgColor indexed="64"/>
      </patternFill>
    </fill>
  </fills>
  <borders count="15">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99">
    <xf numFmtId="0" fontId="0" fillId="0" borderId="0" xfId="0"/>
    <xf numFmtId="0" fontId="0" fillId="0" borderId="0" xfId="0" applyAlignment="1">
      <alignment wrapText="1"/>
    </xf>
    <xf numFmtId="0" fontId="1" fillId="0" borderId="0" xfId="0" applyFont="1" applyProtection="1"/>
    <xf numFmtId="0" fontId="0" fillId="0" borderId="0" xfId="0" applyProtection="1"/>
    <xf numFmtId="0" fontId="1" fillId="0" borderId="0" xfId="0" applyFont="1" applyAlignment="1" applyProtection="1">
      <alignment horizontal="left" wrapText="1"/>
    </xf>
    <xf numFmtId="1" fontId="4" fillId="0" borderId="9" xfId="0" applyNumberFormat="1" applyFont="1" applyBorder="1" applyAlignment="1" applyProtection="1">
      <alignment vertical="center" wrapText="1"/>
      <protection locked="0"/>
    </xf>
    <xf numFmtId="0" fontId="1" fillId="3" borderId="8" xfId="0" applyFont="1" applyFill="1" applyBorder="1" applyAlignment="1" applyProtection="1">
      <alignment vertical="center" wrapText="1"/>
    </xf>
    <xf numFmtId="10" fontId="2" fillId="0" borderId="2" xfId="0" applyNumberFormat="1" applyFont="1" applyFill="1" applyBorder="1" applyAlignment="1" applyProtection="1">
      <alignment horizontal="left" vertical="center" wrapText="1"/>
      <protection locked="0"/>
    </xf>
    <xf numFmtId="10" fontId="2" fillId="0" borderId="3" xfId="0" applyNumberFormat="1" applyFont="1" applyFill="1" applyBorder="1" applyAlignment="1" applyProtection="1">
      <alignment horizontal="left" vertical="center" wrapText="1"/>
      <protection locked="0"/>
    </xf>
    <xf numFmtId="1" fontId="4" fillId="2" borderId="8" xfId="0" applyNumberFormat="1" applyFont="1" applyFill="1" applyBorder="1" applyAlignment="1" applyProtection="1">
      <alignment horizontal="left" vertical="center" wrapText="1"/>
    </xf>
    <xf numFmtId="10" fontId="4" fillId="4" borderId="8" xfId="0" applyNumberFormat="1" applyFont="1" applyFill="1" applyBorder="1" applyAlignment="1" applyProtection="1">
      <alignment horizontal="left" vertical="center" wrapText="1"/>
    </xf>
    <xf numFmtId="1" fontId="4" fillId="0" borderId="8" xfId="0" applyNumberFormat="1" applyFont="1" applyBorder="1" applyAlignment="1" applyProtection="1">
      <alignment horizontal="left" vertical="center" wrapText="1"/>
      <protection locked="0"/>
    </xf>
    <xf numFmtId="10" fontId="4" fillId="2" borderId="8" xfId="0" applyNumberFormat="1" applyFont="1" applyFill="1" applyBorder="1" applyAlignment="1" applyProtection="1">
      <alignment horizontal="left" vertical="center" wrapText="1"/>
    </xf>
    <xf numFmtId="1" fontId="4" fillId="2" borderId="8" xfId="0" applyNumberFormat="1" applyFont="1" applyFill="1" applyBorder="1" applyAlignment="1" applyProtection="1">
      <alignment vertical="center" wrapText="1"/>
    </xf>
    <xf numFmtId="1" fontId="4" fillId="0" borderId="8" xfId="0" applyNumberFormat="1" applyFont="1" applyBorder="1" applyAlignment="1" applyProtection="1">
      <alignment vertical="center" wrapText="1"/>
      <protection locked="0"/>
    </xf>
    <xf numFmtId="10" fontId="4" fillId="2" borderId="8" xfId="0" applyNumberFormat="1" applyFont="1" applyFill="1" applyBorder="1" applyAlignment="1" applyProtection="1">
      <alignment vertical="center" wrapText="1"/>
    </xf>
    <xf numFmtId="1" fontId="4" fillId="2" borderId="9" xfId="0" applyNumberFormat="1" applyFont="1" applyFill="1" applyBorder="1" applyAlignment="1" applyProtection="1">
      <alignment vertical="center" wrapText="1"/>
    </xf>
    <xf numFmtId="1" fontId="4" fillId="0" borderId="8" xfId="0" applyNumberFormat="1" applyFont="1" applyFill="1" applyBorder="1" applyAlignment="1" applyProtection="1">
      <alignment vertical="center" wrapText="1"/>
      <protection locked="0"/>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0" fontId="1" fillId="0" borderId="0" xfId="0" applyFont="1" applyAlignment="1" applyProtection="1">
      <alignment horizontal="left" wrapText="1"/>
    </xf>
    <xf numFmtId="0" fontId="7" fillId="0" borderId="0" xfId="0" applyFont="1" applyProtection="1"/>
    <xf numFmtId="0" fontId="8" fillId="0" borderId="0" xfId="0" applyFont="1" applyProtection="1">
      <protection locked="0"/>
    </xf>
    <xf numFmtId="0" fontId="7" fillId="0" borderId="0" xfId="0" applyFont="1" applyAlignment="1" applyProtection="1">
      <alignment horizontal="left"/>
    </xf>
    <xf numFmtId="0" fontId="6" fillId="0" borderId="8" xfId="0" applyFont="1" applyBorder="1" applyAlignment="1" applyProtection="1">
      <alignment horizontal="center" vertical="center" wrapText="1"/>
    </xf>
    <xf numFmtId="0" fontId="1" fillId="0" borderId="0" xfId="0" applyFont="1" applyAlignment="1" applyProtection="1">
      <alignment horizontal="left" wrapText="1"/>
    </xf>
    <xf numFmtId="0" fontId="5" fillId="5" borderId="8" xfId="0" applyFont="1" applyFill="1" applyBorder="1" applyAlignment="1" applyProtection="1">
      <alignment horizontal="center" vertical="center"/>
    </xf>
    <xf numFmtId="1" fontId="4" fillId="0" borderId="8" xfId="0" applyNumberFormat="1" applyFont="1" applyFill="1" applyBorder="1" applyAlignment="1" applyProtection="1">
      <alignment vertical="center" wrapText="1"/>
    </xf>
    <xf numFmtId="1" fontId="4" fillId="0" borderId="9" xfId="0" applyNumberFormat="1" applyFont="1" applyBorder="1" applyAlignment="1" applyProtection="1">
      <alignment horizontal="left" vertical="center" wrapText="1"/>
      <protection locked="0"/>
    </xf>
    <xf numFmtId="10" fontId="4" fillId="2" borderId="9" xfId="0" applyNumberFormat="1" applyFont="1" applyFill="1" applyBorder="1" applyAlignment="1" applyProtection="1">
      <alignment horizontal="left" vertical="center" wrapText="1"/>
    </xf>
    <xf numFmtId="10" fontId="4" fillId="2" borderId="9" xfId="0" applyNumberFormat="1" applyFont="1" applyFill="1" applyBorder="1" applyAlignment="1" applyProtection="1">
      <alignment vertical="center" wrapText="1"/>
    </xf>
    <xf numFmtId="1" fontId="4" fillId="0" borderId="8" xfId="0" applyNumberFormat="1" applyFont="1" applyFill="1" applyBorder="1" applyAlignment="1" applyProtection="1">
      <alignment horizontal="left" vertical="center" wrapText="1"/>
      <protection locked="0"/>
    </xf>
    <xf numFmtId="1" fontId="4" fillId="6" borderId="9" xfId="0" applyNumberFormat="1" applyFont="1" applyFill="1" applyBorder="1" applyAlignment="1" applyProtection="1">
      <alignment horizontal="left" vertical="center" wrapText="1"/>
      <protection locked="0"/>
    </xf>
    <xf numFmtId="166" fontId="4" fillId="6" borderId="8" xfId="0" applyNumberFormat="1" applyFont="1" applyFill="1" applyBorder="1" applyAlignment="1" applyProtection="1">
      <alignment horizontal="left" vertical="center" wrapText="1"/>
      <protection locked="0"/>
    </xf>
    <xf numFmtId="166" fontId="4" fillId="0" borderId="9" xfId="0" applyNumberFormat="1" applyFont="1" applyFill="1" applyBorder="1" applyAlignment="1" applyProtection="1">
      <alignment horizontal="left" vertical="center" wrapText="1"/>
      <protection locked="0"/>
    </xf>
    <xf numFmtId="164" fontId="4" fillId="2" borderId="8" xfId="0" applyNumberFormat="1" applyFont="1" applyFill="1" applyBorder="1" applyAlignment="1" applyProtection="1">
      <alignment vertical="center" wrapText="1"/>
    </xf>
    <xf numFmtId="164" fontId="4" fillId="4" borderId="8" xfId="0" applyNumberFormat="1" applyFont="1" applyFill="1" applyBorder="1" applyAlignment="1" applyProtection="1">
      <alignment vertical="center" wrapText="1"/>
    </xf>
    <xf numFmtId="164" fontId="4" fillId="4" borderId="9" xfId="0" applyNumberFormat="1" applyFont="1" applyFill="1" applyBorder="1" applyAlignment="1" applyProtection="1">
      <alignment vertical="center" wrapText="1"/>
    </xf>
    <xf numFmtId="165" fontId="4" fillId="0" borderId="8" xfId="0" applyNumberFormat="1" applyFont="1" applyFill="1" applyBorder="1" applyAlignment="1" applyProtection="1">
      <alignment vertical="center" wrapText="1"/>
      <protection locked="0"/>
    </xf>
    <xf numFmtId="0" fontId="1" fillId="3" borderId="7"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1" fontId="4" fillId="0" borderId="0" xfId="0" applyNumberFormat="1" applyFont="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1" fontId="4" fillId="6" borderId="8" xfId="0" applyNumberFormat="1" applyFont="1" applyFill="1" applyBorder="1" applyAlignment="1" applyProtection="1">
      <alignment horizontal="left" vertical="center" wrapText="1"/>
      <protection locked="0"/>
    </xf>
    <xf numFmtId="166" fontId="4" fillId="0" borderId="8" xfId="0" applyNumberFormat="1" applyFont="1" applyFill="1" applyBorder="1" applyAlignment="1" applyProtection="1">
      <alignment horizontal="left" vertical="center" wrapText="1"/>
      <protection locked="0"/>
    </xf>
    <xf numFmtId="1" fontId="4" fillId="7" borderId="8" xfId="0" applyNumberFormat="1" applyFont="1" applyFill="1" applyBorder="1" applyAlignment="1" applyProtection="1">
      <alignment vertical="center" wrapText="1"/>
      <protection locked="0"/>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1" fontId="4" fillId="6" borderId="8" xfId="0" applyNumberFormat="1" applyFont="1" applyFill="1" applyBorder="1" applyAlignment="1" applyProtection="1">
      <alignment vertical="center" wrapText="1"/>
      <protection locked="0"/>
    </xf>
    <xf numFmtId="1" fontId="4" fillId="6" borderId="9" xfId="0" applyNumberFormat="1" applyFont="1" applyFill="1" applyBorder="1" applyAlignment="1" applyProtection="1">
      <alignment vertical="center" wrapText="1"/>
      <protection locked="0"/>
    </xf>
    <xf numFmtId="10" fontId="4" fillId="6" borderId="8" xfId="0" applyNumberFormat="1" applyFont="1" applyFill="1" applyBorder="1" applyAlignment="1" applyProtection="1">
      <alignment horizontal="left" vertical="center" wrapTex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8" xfId="0" applyFont="1" applyBorder="1" applyAlignment="1" applyProtection="1">
      <alignment horizontal="left" vertical="center" wrapText="1" indent="1"/>
    </xf>
    <xf numFmtId="0" fontId="4" fillId="0" borderId="9" xfId="0" applyFont="1" applyBorder="1" applyAlignment="1" applyProtection="1">
      <alignment horizontal="left" vertical="center" wrapText="1" indent="1"/>
    </xf>
    <xf numFmtId="164" fontId="4" fillId="4" borderId="8" xfId="0" applyNumberFormat="1" applyFont="1" applyFill="1" applyBorder="1" applyAlignment="1" applyProtection="1">
      <alignment horizontal="left" vertical="center" wrapText="1"/>
    </xf>
    <xf numFmtId="164" fontId="4" fillId="4" borderId="9" xfId="0" applyNumberFormat="1" applyFont="1" applyFill="1" applyBorder="1" applyAlignment="1" applyProtection="1">
      <alignment horizontal="left" vertical="center" wrapText="1"/>
    </xf>
    <xf numFmtId="164" fontId="4" fillId="8" borderId="8" xfId="0" applyNumberFormat="1" applyFont="1" applyFill="1" applyBorder="1" applyAlignment="1" applyProtection="1">
      <alignment vertical="center" wrapText="1"/>
    </xf>
    <xf numFmtId="165" fontId="4" fillId="8" borderId="8" xfId="0" applyNumberFormat="1" applyFont="1" applyFill="1" applyBorder="1" applyAlignment="1" applyProtection="1">
      <alignment vertical="center" wrapText="1"/>
    </xf>
    <xf numFmtId="165" fontId="4" fillId="8" borderId="9" xfId="0" applyNumberFormat="1" applyFont="1" applyFill="1" applyBorder="1" applyAlignment="1" applyProtection="1">
      <alignment vertical="center" wrapText="1"/>
    </xf>
    <xf numFmtId="0" fontId="1" fillId="0" borderId="0" xfId="0" applyFont="1" applyAlignment="1">
      <alignment horizontal="left" vertical="center" indent="1"/>
    </xf>
    <xf numFmtId="0" fontId="4" fillId="0" borderId="0" xfId="0" applyFont="1" applyAlignment="1">
      <alignment horizontal="left" wrapText="1" indent="1"/>
    </xf>
    <xf numFmtId="10" fontId="0" fillId="0" borderId="0" xfId="0" applyNumberFormat="1"/>
    <xf numFmtId="9" fontId="0" fillId="0" borderId="0" xfId="0" applyNumberFormat="1"/>
    <xf numFmtId="0" fontId="4" fillId="10" borderId="4" xfId="0" applyFont="1" applyFill="1" applyBorder="1" applyAlignment="1" applyProtection="1">
      <alignment horizontal="justify" vertical="center" wrapText="1"/>
    </xf>
    <xf numFmtId="0" fontId="4" fillId="10" borderId="6" xfId="0" applyFont="1" applyFill="1" applyBorder="1" applyAlignment="1" applyProtection="1">
      <alignment horizontal="justify" vertical="center" wrapText="1"/>
    </xf>
    <xf numFmtId="0" fontId="4" fillId="10" borderId="4"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protection locked="0"/>
    </xf>
    <xf numFmtId="0" fontId="4" fillId="10" borderId="6" xfId="0" applyFont="1" applyFill="1" applyBorder="1" applyAlignment="1" applyProtection="1">
      <alignment horizontal="left" vertical="center" wrapText="1"/>
    </xf>
    <xf numFmtId="0" fontId="4" fillId="10" borderId="4" xfId="0" applyFont="1" applyFill="1" applyBorder="1" applyAlignment="1" applyProtection="1">
      <alignment vertical="center" wrapText="1"/>
    </xf>
    <xf numFmtId="0" fontId="4" fillId="10" borderId="6" xfId="0" applyFont="1" applyFill="1" applyBorder="1" applyAlignment="1" applyProtection="1">
      <alignment vertical="center" wrapText="1"/>
    </xf>
    <xf numFmtId="1" fontId="0" fillId="0" borderId="0" xfId="0" applyNumberFormat="1"/>
    <xf numFmtId="0" fontId="4" fillId="0" borderId="0" xfId="0" applyFont="1"/>
    <xf numFmtId="10" fontId="9" fillId="0" borderId="2" xfId="0" applyNumberFormat="1" applyFont="1" applyFill="1" applyBorder="1" applyAlignment="1" applyProtection="1">
      <alignment horizontal="left" vertical="center" wrapText="1"/>
      <protection locked="0"/>
    </xf>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1" fillId="9" borderId="10" xfId="0" applyFont="1" applyFill="1" applyBorder="1" applyAlignment="1"/>
    <xf numFmtId="0" fontId="1" fillId="9" borderId="11" xfId="0" applyFont="1" applyFill="1" applyBorder="1" applyAlignment="1"/>
    <xf numFmtId="0" fontId="1" fillId="9" borderId="12" xfId="0" applyFont="1" applyFill="1" applyBorder="1" applyAlignment="1"/>
    <xf numFmtId="0" fontId="2" fillId="0" borderId="8" xfId="0" applyFont="1" applyFill="1" applyBorder="1" applyAlignment="1" applyProtection="1">
      <alignment vertical="center" wrapText="1"/>
      <protection locked="0"/>
    </xf>
    <xf numFmtId="0" fontId="0" fillId="0" borderId="2" xfId="0" applyBorder="1" applyAlignment="1"/>
    <xf numFmtId="0" fontId="9" fillId="0" borderId="8" xfId="0" applyFont="1" applyFill="1" applyBorder="1" applyAlignment="1" applyProtection="1">
      <alignment vertical="center" wrapText="1"/>
      <protection locked="0"/>
    </xf>
    <xf numFmtId="0" fontId="10" fillId="0" borderId="2" xfId="0" applyFont="1" applyBorder="1" applyAlignment="1"/>
    <xf numFmtId="0" fontId="2" fillId="0" borderId="9" xfId="0" applyFont="1" applyFill="1" applyBorder="1" applyAlignment="1" applyProtection="1">
      <alignment vertical="center" wrapText="1"/>
      <protection locked="0"/>
    </xf>
    <xf numFmtId="0" fontId="0" fillId="0" borderId="3" xfId="0" applyBorder="1" applyAlignment="1"/>
  </cellXfs>
  <cellStyles count="1">
    <cellStyle name="Normal" xfId="0" builtinId="0"/>
  </cellStyles>
  <dxfs count="0"/>
  <tableStyles count="0" defaultTableStyle="TableStyleMedium9"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4"/>
  <sheetViews>
    <sheetView topLeftCell="B1" zoomScale="55" zoomScaleNormal="55" zoomScaleSheetLayoutView="100" workbookViewId="0">
      <selection activeCell="C1" sqref="C1"/>
    </sheetView>
  </sheetViews>
  <sheetFormatPr defaultColWidth="5.140625" defaultRowHeight="12.75" x14ac:dyDescent="0.2"/>
  <cols>
    <col min="1" max="1" width="0" hidden="1" customWidth="1"/>
    <col min="2" max="2" width="25.28515625" customWidth="1"/>
    <col min="3" max="3" width="14" customWidth="1"/>
    <col min="4" max="4" width="136.5703125" customWidth="1"/>
    <col min="5" max="5" width="25.7109375" customWidth="1"/>
    <col min="6" max="6" width="20.7109375" customWidth="1"/>
  </cols>
  <sheetData>
    <row r="1" spans="1:6" ht="23.25" x14ac:dyDescent="0.35">
      <c r="B1" s="21" t="s">
        <v>4</v>
      </c>
      <c r="C1" s="22" t="s">
        <v>249</v>
      </c>
      <c r="D1" s="3"/>
      <c r="E1" s="3"/>
      <c r="F1" s="3"/>
    </row>
    <row r="2" spans="1:6" ht="20.25" x14ac:dyDescent="0.3">
      <c r="B2" s="23" t="s">
        <v>13</v>
      </c>
      <c r="C2" s="25"/>
      <c r="D2" s="25"/>
      <c r="E2" s="25"/>
      <c r="F2" s="4"/>
    </row>
    <row r="3" spans="1:6" x14ac:dyDescent="0.2">
      <c r="B3" s="3"/>
      <c r="C3" s="3"/>
      <c r="D3" s="3"/>
      <c r="E3" s="3"/>
    </row>
    <row r="4" spans="1:6" ht="138" customHeight="1" x14ac:dyDescent="0.2">
      <c r="A4" s="4"/>
      <c r="B4" s="25"/>
      <c r="C4" s="25"/>
      <c r="D4" s="25"/>
      <c r="E4" s="25"/>
      <c r="F4" s="4"/>
    </row>
    <row r="5" spans="1:6" ht="138" customHeight="1" x14ac:dyDescent="0.2">
      <c r="A5" s="20"/>
      <c r="B5" s="25"/>
      <c r="C5" s="25"/>
      <c r="D5" s="25"/>
      <c r="E5" s="25"/>
      <c r="F5" s="20"/>
    </row>
    <row r="6" spans="1:6" ht="12.75" hidden="1" customHeight="1" x14ac:dyDescent="0.2">
      <c r="B6" s="3"/>
      <c r="C6" s="3"/>
      <c r="D6" s="3"/>
      <c r="E6" s="3"/>
    </row>
    <row r="7" spans="1:6" ht="20.25" customHeight="1" x14ac:dyDescent="0.2">
      <c r="B7" s="3"/>
      <c r="C7" s="3"/>
      <c r="D7" s="3"/>
      <c r="E7" s="3"/>
    </row>
    <row r="8" spans="1:6" ht="27.75" customHeight="1" x14ac:dyDescent="0.2">
      <c r="B8" s="3"/>
      <c r="C8" s="3"/>
      <c r="D8" s="26" t="s">
        <v>22</v>
      </c>
      <c r="E8" s="3"/>
    </row>
    <row r="9" spans="1:6" ht="81" x14ac:dyDescent="0.2">
      <c r="B9" s="3"/>
      <c r="C9" s="3"/>
      <c r="D9" s="24" t="s">
        <v>21</v>
      </c>
      <c r="E9" s="3"/>
    </row>
    <row r="10" spans="1:6" ht="28.5" customHeight="1" x14ac:dyDescent="0.2">
      <c r="B10" s="3"/>
      <c r="C10" s="3"/>
      <c r="D10" s="3"/>
      <c r="E10" s="3"/>
    </row>
    <row r="11" spans="1:6" ht="28.5" customHeight="1" x14ac:dyDescent="0.2">
      <c r="B11" s="3"/>
      <c r="C11" s="3"/>
      <c r="D11" s="3"/>
      <c r="E11" s="3"/>
    </row>
    <row r="12" spans="1:6" ht="28.5" customHeight="1" x14ac:dyDescent="0.2">
      <c r="B12" s="3"/>
      <c r="C12" s="3"/>
      <c r="D12" s="3"/>
      <c r="E12" s="3"/>
    </row>
    <row r="13" spans="1:6" x14ac:dyDescent="0.2">
      <c r="B13" s="3"/>
      <c r="C13" s="3"/>
      <c r="D13" s="3"/>
      <c r="E13" s="3"/>
    </row>
    <row r="14" spans="1:6" ht="28.5" customHeight="1" x14ac:dyDescent="0.2">
      <c r="B14" s="3"/>
      <c r="C14" s="3"/>
      <c r="D14" s="3"/>
      <c r="E14" s="3"/>
    </row>
  </sheetData>
  <sheetProtection password="EBF7" sheet="1" objects="1" scenarios="1" selectLockedCells="1"/>
  <printOptions horizontalCentered="1"/>
  <pageMargins left="0.70866141732283472" right="0.70866141732283472" top="0.74803149606299213" bottom="0.31496062992125984" header="0.31496062992125984" footer="0.31496062992125984"/>
  <pageSetup paperSize="9" scale="59" orientation="landscape" r:id="rId1"/>
  <headerFooter alignWithMargins="0">
    <oddHeader>&amp;C&amp;"Arial,Bold"&amp;12Reporting Period: 2011-2012&amp;R&amp;12Economic Regulation Authority (WA)</oddHeader>
    <oddFooter>&amp;LElectricity Compliance Reporting Manual - Datasheets - &amp;A&amp;R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tabSelected="1" topLeftCell="A33" zoomScaleNormal="100" zoomScaleSheetLayoutView="100" workbookViewId="0">
      <selection activeCell="G50" sqref="G50"/>
    </sheetView>
  </sheetViews>
  <sheetFormatPr defaultRowHeight="12.75" x14ac:dyDescent="0.2"/>
  <cols>
    <col min="2" max="2" width="60.42578125" customWidth="1"/>
    <col min="3" max="4" width="13" customWidth="1"/>
    <col min="5" max="5" width="51.140625" customWidth="1"/>
    <col min="7" max="7" width="10.140625" customWidth="1"/>
  </cols>
  <sheetData>
    <row r="1" spans="1:8" ht="22.5" customHeight="1" x14ac:dyDescent="0.2"/>
    <row r="2" spans="1:8" ht="22.5" customHeight="1" x14ac:dyDescent="0.2">
      <c r="B2" s="62" t="s">
        <v>250</v>
      </c>
    </row>
    <row r="3" spans="1:8" ht="22.5" customHeight="1" x14ac:dyDescent="0.2">
      <c r="B3" s="62" t="s">
        <v>206</v>
      </c>
    </row>
    <row r="4" spans="1:8" ht="13.5" thickBot="1" x14ac:dyDescent="0.25">
      <c r="A4" s="2"/>
      <c r="C4" s="3"/>
      <c r="D4" s="3"/>
      <c r="E4" s="3"/>
    </row>
    <row r="5" spans="1:8" ht="13.5" customHeight="1" thickBot="1" x14ac:dyDescent="0.25">
      <c r="A5" s="76" t="s">
        <v>8</v>
      </c>
      <c r="B5" s="77"/>
      <c r="C5" s="77"/>
      <c r="D5" s="77"/>
      <c r="E5" s="78"/>
      <c r="G5" s="74"/>
    </row>
    <row r="6" spans="1:8" ht="29.25" customHeight="1" x14ac:dyDescent="0.2">
      <c r="A6" s="79" t="s">
        <v>18</v>
      </c>
      <c r="B6" s="81" t="s">
        <v>0</v>
      </c>
      <c r="C6" s="39" t="s">
        <v>3</v>
      </c>
      <c r="D6" s="81" t="s">
        <v>17</v>
      </c>
      <c r="E6" s="87"/>
      <c r="F6" s="1"/>
    </row>
    <row r="7" spans="1:8" ht="18.75" customHeight="1" x14ac:dyDescent="0.2">
      <c r="A7" s="80"/>
      <c r="B7" s="82"/>
      <c r="C7" s="44" t="s">
        <v>1</v>
      </c>
      <c r="D7" s="88"/>
      <c r="E7" s="89"/>
      <c r="F7" s="1"/>
    </row>
    <row r="8" spans="1:8" ht="27.75" customHeight="1" x14ac:dyDescent="0.2">
      <c r="A8" s="66" t="s">
        <v>104</v>
      </c>
      <c r="B8" s="55" t="s">
        <v>9</v>
      </c>
      <c r="C8" s="14">
        <v>38936</v>
      </c>
      <c r="D8" s="93"/>
      <c r="E8" s="94"/>
      <c r="H8" s="73"/>
    </row>
    <row r="9" spans="1:8" ht="28.5" customHeight="1" x14ac:dyDescent="0.2">
      <c r="A9" s="66" t="s">
        <v>105</v>
      </c>
      <c r="B9" s="55" t="s">
        <v>10</v>
      </c>
      <c r="C9" s="14">
        <v>0</v>
      </c>
      <c r="D9" s="93"/>
      <c r="E9" s="94"/>
    </row>
    <row r="10" spans="1:8" ht="28.5" customHeight="1" x14ac:dyDescent="0.2">
      <c r="A10" s="66" t="s">
        <v>106</v>
      </c>
      <c r="B10" s="55" t="s">
        <v>16</v>
      </c>
      <c r="C10" s="14">
        <f>C8+C9</f>
        <v>38936</v>
      </c>
      <c r="D10" s="93"/>
      <c r="E10" s="94"/>
      <c r="H10" s="73"/>
    </row>
    <row r="11" spans="1:8" ht="28.5" customHeight="1" x14ac:dyDescent="0.2">
      <c r="A11" s="66" t="s">
        <v>107</v>
      </c>
      <c r="B11" s="55" t="s">
        <v>23</v>
      </c>
      <c r="C11" s="14">
        <f>47310-C10-501</f>
        <v>7873</v>
      </c>
      <c r="D11" s="95" t="s">
        <v>277</v>
      </c>
      <c r="E11" s="96"/>
      <c r="H11" s="73"/>
    </row>
    <row r="12" spans="1:8" ht="28.5" customHeight="1" x14ac:dyDescent="0.2">
      <c r="A12" s="66" t="s">
        <v>108</v>
      </c>
      <c r="B12" s="55" t="s">
        <v>24</v>
      </c>
      <c r="C12" s="14">
        <v>0</v>
      </c>
      <c r="D12" s="93"/>
      <c r="E12" s="94"/>
      <c r="H12" s="73"/>
    </row>
    <row r="13" spans="1:8" ht="28.5" customHeight="1" x14ac:dyDescent="0.2">
      <c r="A13" s="66" t="s">
        <v>109</v>
      </c>
      <c r="B13" s="55" t="s">
        <v>25</v>
      </c>
      <c r="C13" s="14">
        <f>C11+C12</f>
        <v>7873</v>
      </c>
      <c r="D13" s="93"/>
      <c r="E13" s="94"/>
      <c r="H13" s="73"/>
    </row>
    <row r="14" spans="1:8" ht="28.5" customHeight="1" x14ac:dyDescent="0.2">
      <c r="A14" s="66" t="s">
        <v>110</v>
      </c>
      <c r="B14" s="55" t="s">
        <v>11</v>
      </c>
      <c r="C14" s="14">
        <v>1202</v>
      </c>
      <c r="D14" s="93"/>
      <c r="E14" s="94"/>
      <c r="H14" s="73"/>
    </row>
    <row r="15" spans="1:8" ht="48" customHeight="1" x14ac:dyDescent="0.2">
      <c r="A15" s="66" t="s">
        <v>111</v>
      </c>
      <c r="B15" s="55" t="s">
        <v>45</v>
      </c>
      <c r="C15" s="14">
        <v>9</v>
      </c>
      <c r="D15" s="93" t="s">
        <v>256</v>
      </c>
      <c r="E15" s="94"/>
    </row>
    <row r="16" spans="1:8" ht="46.5" customHeight="1" x14ac:dyDescent="0.2">
      <c r="A16" s="66" t="s">
        <v>112</v>
      </c>
      <c r="B16" s="55" t="s">
        <v>207</v>
      </c>
      <c r="C16" s="27">
        <v>0</v>
      </c>
      <c r="D16" s="93"/>
      <c r="E16" s="94"/>
    </row>
    <row r="17" spans="1:8" ht="28.5" customHeight="1" thickBot="1" x14ac:dyDescent="0.25">
      <c r="A17" s="67" t="s">
        <v>113</v>
      </c>
      <c r="B17" s="56" t="s">
        <v>26</v>
      </c>
      <c r="C17" s="5">
        <v>10</v>
      </c>
      <c r="D17" s="97" t="s">
        <v>261</v>
      </c>
      <c r="E17" s="98"/>
    </row>
    <row r="18" spans="1:8" x14ac:dyDescent="0.2">
      <c r="A18" s="40"/>
      <c r="B18" s="40"/>
      <c r="C18" s="41"/>
      <c r="D18" s="43"/>
      <c r="E18" s="42"/>
    </row>
    <row r="19" spans="1:8" ht="13.5" thickBot="1" x14ac:dyDescent="0.25">
      <c r="A19" s="40"/>
      <c r="B19" s="40"/>
      <c r="C19" s="41"/>
      <c r="D19" s="43"/>
      <c r="E19" s="42"/>
    </row>
    <row r="20" spans="1:8" ht="13.5" thickBot="1" x14ac:dyDescent="0.25">
      <c r="A20" s="90" t="s">
        <v>12</v>
      </c>
      <c r="B20" s="91"/>
      <c r="C20" s="91"/>
      <c r="D20" s="91"/>
      <c r="E20" s="92"/>
    </row>
    <row r="21" spans="1:8" ht="12.75" customHeight="1" x14ac:dyDescent="0.2">
      <c r="A21" s="79" t="s">
        <v>19</v>
      </c>
      <c r="B21" s="81" t="s">
        <v>0</v>
      </c>
      <c r="C21" s="83" t="s">
        <v>3</v>
      </c>
      <c r="D21" s="84"/>
      <c r="E21" s="85" t="s">
        <v>17</v>
      </c>
    </row>
    <row r="22" spans="1:8" x14ac:dyDescent="0.2">
      <c r="A22" s="80"/>
      <c r="B22" s="82"/>
      <c r="C22" s="6" t="s">
        <v>1</v>
      </c>
      <c r="D22" s="6" t="s">
        <v>2</v>
      </c>
      <c r="E22" s="86"/>
    </row>
    <row r="23" spans="1:8" ht="48" x14ac:dyDescent="0.2">
      <c r="A23" s="68" t="s">
        <v>103</v>
      </c>
      <c r="B23" s="53" t="s">
        <v>90</v>
      </c>
      <c r="C23" s="11">
        <f>1244*0.1</f>
        <v>124.4</v>
      </c>
      <c r="D23" s="12"/>
      <c r="E23" s="7" t="s">
        <v>257</v>
      </c>
      <c r="H23" s="73"/>
    </row>
    <row r="24" spans="1:8" ht="38.25" x14ac:dyDescent="0.2">
      <c r="A24" s="68" t="s">
        <v>114</v>
      </c>
      <c r="B24" s="53" t="s">
        <v>46</v>
      </c>
      <c r="C24" s="9"/>
      <c r="D24" s="10">
        <f>IF(OR(C23=" ", C23=0, C$10=0, C$10=" ")," ", C23/C$10)</f>
        <v>3.1949866447503598E-3</v>
      </c>
      <c r="E24" s="7"/>
      <c r="G24" s="64"/>
      <c r="H24" s="73"/>
    </row>
    <row r="25" spans="1:8" ht="51" x14ac:dyDescent="0.2">
      <c r="A25" s="68" t="s">
        <v>115</v>
      </c>
      <c r="B25" s="53" t="s">
        <v>47</v>
      </c>
      <c r="C25" s="11">
        <f>1244*0.9</f>
        <v>1119.6000000000001</v>
      </c>
      <c r="D25" s="12"/>
      <c r="E25" s="7" t="s">
        <v>260</v>
      </c>
      <c r="H25" s="73"/>
    </row>
    <row r="26" spans="1:8" ht="38.25" x14ac:dyDescent="0.2">
      <c r="A26" s="68" t="s">
        <v>116</v>
      </c>
      <c r="B26" s="53" t="s">
        <v>48</v>
      </c>
      <c r="C26" s="9"/>
      <c r="D26" s="10">
        <f>IF(OR(C25=" ", C25=0, C$10=0, C$10=" ")," ", C25/C$10)</f>
        <v>2.8754879802753239E-2</v>
      </c>
      <c r="E26" s="7"/>
      <c r="G26" s="64"/>
      <c r="H26" s="73"/>
    </row>
    <row r="27" spans="1:8" ht="38.25" x14ac:dyDescent="0.2">
      <c r="A27" s="68" t="s">
        <v>117</v>
      </c>
      <c r="B27" s="53" t="s">
        <v>49</v>
      </c>
      <c r="C27" s="11">
        <v>0</v>
      </c>
      <c r="D27" s="12"/>
      <c r="E27" s="7"/>
      <c r="H27" s="73"/>
    </row>
    <row r="28" spans="1:8" ht="38.25" x14ac:dyDescent="0.2">
      <c r="A28" s="68" t="s">
        <v>118</v>
      </c>
      <c r="B28" s="53" t="s">
        <v>50</v>
      </c>
      <c r="C28" s="9"/>
      <c r="D28" s="10" t="str">
        <f>IF(OR(C27=" ", C27=0, C$10=0, C$10=" ")," ", C27/C$10)</f>
        <v xml:space="preserve"> </v>
      </c>
      <c r="E28" s="7"/>
      <c r="H28" s="73"/>
    </row>
    <row r="29" spans="1:8" ht="120" x14ac:dyDescent="0.2">
      <c r="A29" s="68" t="s">
        <v>119</v>
      </c>
      <c r="B29" s="53" t="s">
        <v>51</v>
      </c>
      <c r="C29" s="11">
        <v>2714</v>
      </c>
      <c r="D29" s="12"/>
      <c r="E29" s="7" t="s">
        <v>267</v>
      </c>
      <c r="H29" s="73"/>
    </row>
    <row r="30" spans="1:8" ht="25.5" x14ac:dyDescent="0.2">
      <c r="A30" s="68" t="s">
        <v>120</v>
      </c>
      <c r="B30" s="53" t="s">
        <v>52</v>
      </c>
      <c r="C30" s="9"/>
      <c r="D30" s="10">
        <f>IF(OR(C29=" ", C29=0, C$10=0, C$10=" ")," ", C29/C$10)</f>
        <v>6.9704129854119584E-2</v>
      </c>
      <c r="E30" s="7"/>
      <c r="G30" s="64"/>
      <c r="H30" s="73"/>
    </row>
    <row r="31" spans="1:8" ht="120" x14ac:dyDescent="0.2">
      <c r="A31" s="68" t="s">
        <v>121</v>
      </c>
      <c r="B31" s="53" t="s">
        <v>53</v>
      </c>
      <c r="C31" s="11">
        <v>5113</v>
      </c>
      <c r="D31" s="12"/>
      <c r="E31" s="7" t="s">
        <v>270</v>
      </c>
      <c r="H31" s="73"/>
    </row>
    <row r="32" spans="1:8" ht="25.5" x14ac:dyDescent="0.2">
      <c r="A32" s="68" t="s">
        <v>122</v>
      </c>
      <c r="B32" s="53" t="s">
        <v>54</v>
      </c>
      <c r="C32" s="9"/>
      <c r="D32" s="10">
        <f>IF(OR(C31=" ", C31=0, C$10=0, C$10=" ")," ", C31/C$10)</f>
        <v>0.13131806040682145</v>
      </c>
      <c r="E32" s="7"/>
      <c r="G32" s="64"/>
      <c r="H32" s="73"/>
    </row>
    <row r="33" spans="1:8" ht="25.5" x14ac:dyDescent="0.2">
      <c r="A33" s="68" t="s">
        <v>123</v>
      </c>
      <c r="B33" s="53" t="s">
        <v>55</v>
      </c>
      <c r="C33" s="11">
        <v>0</v>
      </c>
      <c r="D33" s="12"/>
      <c r="E33" s="7"/>
      <c r="H33" s="73"/>
    </row>
    <row r="34" spans="1:8" ht="26.25" thickBot="1" x14ac:dyDescent="0.25">
      <c r="A34" s="68" t="s">
        <v>124</v>
      </c>
      <c r="B34" s="53" t="s">
        <v>56</v>
      </c>
      <c r="C34" s="9"/>
      <c r="D34" s="10" t="str">
        <f>IF(OR(C33=" ", C33=0, C$10=0, C$10=" ")," ", C33/C$10)</f>
        <v xml:space="preserve"> </v>
      </c>
      <c r="E34" s="7"/>
      <c r="G34" s="64"/>
      <c r="H34" s="73"/>
    </row>
    <row r="35" spans="1:8" ht="13.5" thickBot="1" x14ac:dyDescent="0.25">
      <c r="A35" s="90" t="s">
        <v>12</v>
      </c>
      <c r="B35" s="91"/>
      <c r="C35" s="91"/>
      <c r="D35" s="91"/>
      <c r="E35" s="92"/>
    </row>
    <row r="36" spans="1:8" ht="12.75" customHeight="1" x14ac:dyDescent="0.2">
      <c r="A36" s="79" t="s">
        <v>19</v>
      </c>
      <c r="B36" s="81" t="s">
        <v>0</v>
      </c>
      <c r="C36" s="83" t="s">
        <v>3</v>
      </c>
      <c r="D36" s="84"/>
      <c r="E36" s="85" t="s">
        <v>17</v>
      </c>
    </row>
    <row r="37" spans="1:8" x14ac:dyDescent="0.2">
      <c r="A37" s="80"/>
      <c r="B37" s="82"/>
      <c r="C37" s="6" t="s">
        <v>1</v>
      </c>
      <c r="D37" s="6" t="s">
        <v>2</v>
      </c>
      <c r="E37" s="86"/>
    </row>
    <row r="38" spans="1:8" ht="25.5" x14ac:dyDescent="0.2">
      <c r="A38" s="68" t="s">
        <v>125</v>
      </c>
      <c r="B38" s="53" t="s">
        <v>57</v>
      </c>
      <c r="C38" s="11">
        <v>298</v>
      </c>
      <c r="D38" s="12"/>
      <c r="E38" s="7" t="s">
        <v>255</v>
      </c>
      <c r="H38" s="73"/>
    </row>
    <row r="39" spans="1:8" ht="25.5" x14ac:dyDescent="0.2">
      <c r="A39" s="68" t="s">
        <v>126</v>
      </c>
      <c r="B39" s="53" t="s">
        <v>58</v>
      </c>
      <c r="C39" s="9"/>
      <c r="D39" s="10">
        <f>IF(OR(C38=" ", C38=0, C$13=0, C$13=" ")," ", C38/C$13)</f>
        <v>3.7850882763876541E-2</v>
      </c>
      <c r="E39" s="7"/>
      <c r="G39" s="64"/>
      <c r="H39" s="73"/>
    </row>
    <row r="40" spans="1:8" ht="25.5" x14ac:dyDescent="0.2">
      <c r="A40" s="68" t="s">
        <v>127</v>
      </c>
      <c r="B40" s="53" t="s">
        <v>59</v>
      </c>
      <c r="C40" s="11">
        <v>210</v>
      </c>
      <c r="D40" s="12"/>
      <c r="E40" s="7" t="s">
        <v>269</v>
      </c>
      <c r="H40" s="73"/>
    </row>
    <row r="41" spans="1:8" ht="25.5" x14ac:dyDescent="0.2">
      <c r="A41" s="68" t="s">
        <v>128</v>
      </c>
      <c r="B41" s="53" t="s">
        <v>60</v>
      </c>
      <c r="C41" s="9"/>
      <c r="D41" s="10">
        <f>IF(OR(C40=" ", C40=0, C$13=0, C$13=" ")," ", C40/C$13)</f>
        <v>2.6673440873872731E-2</v>
      </c>
      <c r="E41" s="7"/>
      <c r="G41" s="64"/>
      <c r="H41" s="73"/>
    </row>
    <row r="42" spans="1:8" ht="25.5" x14ac:dyDescent="0.2">
      <c r="A42" s="68" t="s">
        <v>129</v>
      </c>
      <c r="B42" s="53" t="s">
        <v>61</v>
      </c>
      <c r="C42" s="11">
        <v>842</v>
      </c>
      <c r="D42" s="12"/>
      <c r="E42" s="7" t="s">
        <v>268</v>
      </c>
      <c r="H42" s="73"/>
    </row>
    <row r="43" spans="1:8" ht="25.5" x14ac:dyDescent="0.2">
      <c r="A43" s="68" t="s">
        <v>130</v>
      </c>
      <c r="B43" s="53" t="s">
        <v>62</v>
      </c>
      <c r="C43" s="9"/>
      <c r="D43" s="10">
        <f>IF(OR(C42=" ", C42=0, C$13=0, C$13=" ")," ", C42/C$13)</f>
        <v>0.10694779626571828</v>
      </c>
      <c r="E43" s="7"/>
      <c r="G43" s="64"/>
      <c r="H43" s="73"/>
    </row>
    <row r="44" spans="1:8" ht="25.5" x14ac:dyDescent="0.2">
      <c r="A44" s="68" t="s">
        <v>131</v>
      </c>
      <c r="B44" s="53" t="s">
        <v>63</v>
      </c>
      <c r="C44" s="11">
        <v>0</v>
      </c>
      <c r="D44" s="12"/>
      <c r="E44" s="7"/>
      <c r="H44" s="73"/>
    </row>
    <row r="45" spans="1:8" ht="25.5" x14ac:dyDescent="0.2">
      <c r="A45" s="68" t="s">
        <v>132</v>
      </c>
      <c r="B45" s="53" t="s">
        <v>64</v>
      </c>
      <c r="C45" s="9"/>
      <c r="D45" s="10" t="str">
        <f>IF(OR(C44=" ", C44=0, C$13=0, C$13=" ")," ", C44/C$13)</f>
        <v xml:space="preserve"> </v>
      </c>
      <c r="E45" s="7"/>
      <c r="G45" s="64"/>
      <c r="H45" s="73"/>
    </row>
    <row r="46" spans="1:8" ht="25.5" x14ac:dyDescent="0.2">
      <c r="A46" s="68" t="s">
        <v>133</v>
      </c>
      <c r="B46" s="53" t="s">
        <v>27</v>
      </c>
      <c r="C46" s="11">
        <v>0</v>
      </c>
      <c r="D46" s="12"/>
      <c r="E46" s="7"/>
      <c r="H46" s="73"/>
    </row>
    <row r="47" spans="1:8" ht="25.5" x14ac:dyDescent="0.2">
      <c r="A47" s="68" t="s">
        <v>134</v>
      </c>
      <c r="B47" s="53" t="s">
        <v>28</v>
      </c>
      <c r="C47" s="9"/>
      <c r="D47" s="10" t="str">
        <f>IF(OR(C46=" ", C46=0, C$10=0, C$10=" ")," ", C46/C$10)</f>
        <v xml:space="preserve"> </v>
      </c>
      <c r="E47" s="7"/>
      <c r="G47" s="64"/>
      <c r="H47" s="73"/>
    </row>
    <row r="48" spans="1:8" ht="25.5" x14ac:dyDescent="0.2">
      <c r="A48" s="68" t="s">
        <v>135</v>
      </c>
      <c r="B48" s="53" t="s">
        <v>29</v>
      </c>
      <c r="C48" s="11">
        <v>0</v>
      </c>
      <c r="D48" s="12"/>
      <c r="E48" s="7"/>
      <c r="H48" s="73"/>
    </row>
    <row r="49" spans="1:8" ht="25.5" x14ac:dyDescent="0.2">
      <c r="A49" s="68" t="s">
        <v>136</v>
      </c>
      <c r="B49" s="53" t="s">
        <v>30</v>
      </c>
      <c r="C49" s="9"/>
      <c r="D49" s="10" t="str">
        <f>IF(OR(C48=" ", C48=0, C$13=0, C$13=" ")," ", C48/C$13)</f>
        <v xml:space="preserve"> </v>
      </c>
      <c r="E49" s="7"/>
      <c r="G49" s="64"/>
      <c r="H49" s="73"/>
    </row>
    <row r="50" spans="1:8" ht="25.5" x14ac:dyDescent="0.2">
      <c r="A50" s="68" t="s">
        <v>137</v>
      </c>
      <c r="B50" s="53" t="s">
        <v>31</v>
      </c>
      <c r="C50" s="11">
        <v>0</v>
      </c>
      <c r="D50" s="12"/>
      <c r="E50" s="75" t="s">
        <v>278</v>
      </c>
      <c r="H50" s="73"/>
    </row>
    <row r="51" spans="1:8" ht="25.5" x14ac:dyDescent="0.2">
      <c r="A51" s="68" t="s">
        <v>138</v>
      </c>
      <c r="B51" s="53" t="s">
        <v>32</v>
      </c>
      <c r="C51" s="9"/>
      <c r="D51" s="10" t="str">
        <f>IF(OR(C50=" ", C50=0, C$10=0, C$10=" ")," ", C50/C$10)</f>
        <v xml:space="preserve"> </v>
      </c>
      <c r="E51" s="7"/>
      <c r="G51" s="64"/>
      <c r="H51" s="73"/>
    </row>
    <row r="52" spans="1:8" ht="25.5" x14ac:dyDescent="0.2">
      <c r="A52" s="68" t="s">
        <v>139</v>
      </c>
      <c r="B52" s="53" t="s">
        <v>33</v>
      </c>
      <c r="C52" s="11">
        <v>0</v>
      </c>
      <c r="D52" s="12"/>
      <c r="E52" s="75" t="s">
        <v>279</v>
      </c>
      <c r="H52" s="73"/>
    </row>
    <row r="53" spans="1:8" ht="25.5" x14ac:dyDescent="0.2">
      <c r="A53" s="68" t="s">
        <v>140</v>
      </c>
      <c r="B53" s="53" t="s">
        <v>34</v>
      </c>
      <c r="C53" s="9"/>
      <c r="D53" s="10" t="str">
        <f>IF(OR(C52=" ", C52=0, C$13=0, C$13=" ")," ", C52/C$13)</f>
        <v xml:space="preserve"> </v>
      </c>
      <c r="E53" s="7"/>
      <c r="G53" s="64"/>
      <c r="H53" s="73"/>
    </row>
    <row r="54" spans="1:8" ht="39" thickBot="1" x14ac:dyDescent="0.25">
      <c r="A54" s="68" t="s">
        <v>141</v>
      </c>
      <c r="B54" s="54" t="s">
        <v>65</v>
      </c>
      <c r="C54" s="28">
        <v>0</v>
      </c>
      <c r="D54" s="29"/>
      <c r="E54" s="8"/>
      <c r="H54" s="73"/>
    </row>
    <row r="55" spans="1:8" ht="13.5" thickBot="1" x14ac:dyDescent="0.25"/>
    <row r="56" spans="1:8" ht="13.5" thickBot="1" x14ac:dyDescent="0.25">
      <c r="A56" s="90" t="s">
        <v>5</v>
      </c>
      <c r="B56" s="91"/>
      <c r="C56" s="91"/>
      <c r="D56" s="91"/>
      <c r="E56" s="92"/>
    </row>
    <row r="57" spans="1:8" ht="12.75" customHeight="1" x14ac:dyDescent="0.2">
      <c r="A57" s="79" t="s">
        <v>19</v>
      </c>
      <c r="B57" s="81" t="s">
        <v>0</v>
      </c>
      <c r="C57" s="83" t="s">
        <v>3</v>
      </c>
      <c r="D57" s="84"/>
      <c r="E57" s="85" t="s">
        <v>17</v>
      </c>
    </row>
    <row r="58" spans="1:8" x14ac:dyDescent="0.2">
      <c r="A58" s="80"/>
      <c r="B58" s="82"/>
      <c r="C58" s="6" t="s">
        <v>1</v>
      </c>
      <c r="D58" s="6" t="s">
        <v>2</v>
      </c>
      <c r="E58" s="86"/>
    </row>
    <row r="59" spans="1:8" ht="36" x14ac:dyDescent="0.2">
      <c r="A59" s="66" t="s">
        <v>142</v>
      </c>
      <c r="B59" s="53" t="s">
        <v>66</v>
      </c>
      <c r="C59" s="14">
        <v>1705</v>
      </c>
      <c r="D59" s="15"/>
      <c r="E59" s="7" t="s">
        <v>263</v>
      </c>
      <c r="H59" s="73"/>
    </row>
    <row r="60" spans="1:8" ht="25.5" x14ac:dyDescent="0.2">
      <c r="A60" s="66" t="s">
        <v>143</v>
      </c>
      <c r="B60" s="53" t="s">
        <v>67</v>
      </c>
      <c r="C60" s="13"/>
      <c r="D60" s="10">
        <f>IF(OR(C59=" ", C59=0, C$10=0, C$10=" ")," ", C59/C$10)</f>
        <v>4.3789808917197449E-2</v>
      </c>
      <c r="E60" s="7"/>
      <c r="G60" s="64"/>
      <c r="H60" s="73"/>
    </row>
    <row r="61" spans="1:8" ht="25.5" x14ac:dyDescent="0.2">
      <c r="A61" s="66" t="s">
        <v>144</v>
      </c>
      <c r="B61" s="53" t="s">
        <v>68</v>
      </c>
      <c r="C61" s="14">
        <v>128</v>
      </c>
      <c r="D61" s="15"/>
      <c r="E61" s="7" t="s">
        <v>251</v>
      </c>
      <c r="H61" s="73"/>
    </row>
    <row r="62" spans="1:8" ht="25.5" x14ac:dyDescent="0.2">
      <c r="A62" s="66" t="s">
        <v>145</v>
      </c>
      <c r="B62" s="53" t="s">
        <v>69</v>
      </c>
      <c r="C62" s="13"/>
      <c r="D62" s="10">
        <f>IF(OR(C61=" ", C61=0, C$13=0, C$13=" ")," ", C61/C$13)</f>
        <v>1.6258097294550997E-2</v>
      </c>
      <c r="E62" s="7"/>
      <c r="G62" s="64"/>
      <c r="H62" s="73"/>
    </row>
    <row r="63" spans="1:8" ht="25.5" x14ac:dyDescent="0.2">
      <c r="A63" s="66" t="s">
        <v>146</v>
      </c>
      <c r="B63" s="53" t="s">
        <v>209</v>
      </c>
      <c r="C63" s="14">
        <v>617</v>
      </c>
      <c r="D63" s="15"/>
      <c r="E63" s="7" t="s">
        <v>251</v>
      </c>
      <c r="H63" s="73"/>
    </row>
    <row r="64" spans="1:8" ht="25.5" x14ac:dyDescent="0.2">
      <c r="A64" s="66" t="s">
        <v>147</v>
      </c>
      <c r="B64" s="53" t="s">
        <v>208</v>
      </c>
      <c r="C64" s="13"/>
      <c r="D64" s="10">
        <f>IF(OR(C63=" ", C63=0, C$59=0, C$59=" ")," ", C63/C$59)</f>
        <v>0.36187683284457478</v>
      </c>
      <c r="E64" s="7"/>
      <c r="G64" s="64"/>
      <c r="H64" s="73"/>
    </row>
    <row r="65" spans="1:8" ht="38.25" x14ac:dyDescent="0.2">
      <c r="A65" s="66" t="s">
        <v>148</v>
      </c>
      <c r="B65" s="53" t="s">
        <v>70</v>
      </c>
      <c r="C65" s="14">
        <f>367+167-59</f>
        <v>475</v>
      </c>
      <c r="D65" s="15"/>
      <c r="E65" s="7" t="s">
        <v>251</v>
      </c>
      <c r="H65" s="73"/>
    </row>
    <row r="66" spans="1:8" ht="38.25" x14ac:dyDescent="0.2">
      <c r="A66" s="66" t="s">
        <v>149</v>
      </c>
      <c r="B66" s="53" t="s">
        <v>71</v>
      </c>
      <c r="C66" s="13"/>
      <c r="D66" s="10">
        <f>IF(OR(C65=" ", C65=0, C$59=0, C$59=" ")," ", C65/C$59)</f>
        <v>0.27859237536656889</v>
      </c>
      <c r="E66" s="7"/>
      <c r="G66" s="64"/>
      <c r="H66" s="73"/>
    </row>
    <row r="67" spans="1:8" ht="25.5" x14ac:dyDescent="0.2">
      <c r="A67" s="66" t="s">
        <v>150</v>
      </c>
      <c r="B67" s="53" t="s">
        <v>72</v>
      </c>
      <c r="C67" s="14">
        <v>214</v>
      </c>
      <c r="D67" s="15"/>
      <c r="E67" s="7" t="s">
        <v>262</v>
      </c>
      <c r="H67" s="73"/>
    </row>
    <row r="68" spans="1:8" ht="25.5" x14ac:dyDescent="0.2">
      <c r="A68" s="66" t="s">
        <v>151</v>
      </c>
      <c r="B68" s="53" t="s">
        <v>73</v>
      </c>
      <c r="C68" s="13"/>
      <c r="D68" s="10">
        <f>IF(OR(C67=" ", C67=0, C$59=0, C$59=" ")," ", C67/C$59)</f>
        <v>0.12551319648093842</v>
      </c>
      <c r="E68" s="7"/>
      <c r="G68" s="64"/>
      <c r="H68" s="73"/>
    </row>
    <row r="69" spans="1:8" ht="48" x14ac:dyDescent="0.2">
      <c r="A69" s="66" t="s">
        <v>152</v>
      </c>
      <c r="B69" s="53" t="s">
        <v>35</v>
      </c>
      <c r="C69" s="14">
        <v>3172</v>
      </c>
      <c r="D69" s="15"/>
      <c r="E69" s="7" t="s">
        <v>259</v>
      </c>
      <c r="H69" s="73"/>
    </row>
    <row r="70" spans="1:8" x14ac:dyDescent="0.2">
      <c r="A70" s="66" t="s">
        <v>153</v>
      </c>
      <c r="B70" s="53" t="s">
        <v>221</v>
      </c>
      <c r="C70" s="15"/>
      <c r="D70" s="10">
        <f>IF(OR(C69=" ", C69=0, C$14=0, C$14=" ")," ", C69/C$14)</f>
        <v>2.6389351081530781</v>
      </c>
      <c r="E70" s="7"/>
      <c r="H70" s="73"/>
    </row>
    <row r="71" spans="1:8" ht="36" x14ac:dyDescent="0.2">
      <c r="A71" s="66" t="s">
        <v>154</v>
      </c>
      <c r="B71" s="53" t="s">
        <v>36</v>
      </c>
      <c r="C71" s="14">
        <v>2021</v>
      </c>
      <c r="D71" s="15"/>
      <c r="E71" s="7" t="s">
        <v>258</v>
      </c>
      <c r="H71" s="73"/>
    </row>
    <row r="72" spans="1:8" ht="39" thickBot="1" x14ac:dyDescent="0.25">
      <c r="A72" s="67" t="s">
        <v>155</v>
      </c>
      <c r="B72" s="54" t="s">
        <v>37</v>
      </c>
      <c r="C72" s="5">
        <v>659</v>
      </c>
      <c r="D72" s="30"/>
      <c r="E72" s="8" t="s">
        <v>252</v>
      </c>
      <c r="H72" s="73"/>
    </row>
    <row r="74" spans="1:8" ht="13.5" thickBot="1" x14ac:dyDescent="0.25"/>
    <row r="75" spans="1:8" ht="13.5" thickBot="1" x14ac:dyDescent="0.25">
      <c r="A75" s="90" t="s">
        <v>6</v>
      </c>
      <c r="B75" s="91"/>
      <c r="C75" s="91"/>
      <c r="D75" s="91"/>
      <c r="E75" s="92"/>
    </row>
    <row r="76" spans="1:8" ht="12.75" customHeight="1" x14ac:dyDescent="0.2">
      <c r="A76" s="79" t="s">
        <v>19</v>
      </c>
      <c r="B76" s="81" t="s">
        <v>0</v>
      </c>
      <c r="C76" s="83" t="s">
        <v>3</v>
      </c>
      <c r="D76" s="84"/>
      <c r="E76" s="85" t="s">
        <v>17</v>
      </c>
    </row>
    <row r="77" spans="1:8" x14ac:dyDescent="0.2">
      <c r="A77" s="80"/>
      <c r="B77" s="82"/>
      <c r="C77" s="6" t="s">
        <v>1</v>
      </c>
      <c r="D77" s="6" t="s">
        <v>2</v>
      </c>
      <c r="E77" s="86"/>
    </row>
    <row r="78" spans="1:8" ht="48" x14ac:dyDescent="0.2">
      <c r="A78" s="66" t="s">
        <v>156</v>
      </c>
      <c r="B78" s="53" t="s">
        <v>219</v>
      </c>
      <c r="C78" s="14">
        <v>694</v>
      </c>
      <c r="D78" s="15"/>
      <c r="E78" s="7" t="s">
        <v>271</v>
      </c>
      <c r="H78" s="73"/>
    </row>
    <row r="79" spans="1:8" ht="38.25" x14ac:dyDescent="0.2">
      <c r="A79" s="66" t="s">
        <v>157</v>
      </c>
      <c r="B79" s="53" t="s">
        <v>217</v>
      </c>
      <c r="C79" s="13"/>
      <c r="D79" s="57">
        <f>IF(OR(C78=" ", C78=0, C$59=0, C$59=" ")," ", C78/C$59)</f>
        <v>0.40703812316715543</v>
      </c>
      <c r="E79" s="7"/>
      <c r="G79" s="64"/>
      <c r="H79" s="73"/>
    </row>
    <row r="80" spans="1:8" ht="38.25" x14ac:dyDescent="0.2">
      <c r="A80" s="66" t="s">
        <v>158</v>
      </c>
      <c r="B80" s="53" t="s">
        <v>210</v>
      </c>
      <c r="C80" s="14">
        <v>50</v>
      </c>
      <c r="D80" s="15"/>
      <c r="E80" s="7" t="s">
        <v>264</v>
      </c>
      <c r="H80" s="73"/>
    </row>
    <row r="81" spans="1:8" ht="38.25" x14ac:dyDescent="0.2">
      <c r="A81" s="66" t="s">
        <v>159</v>
      </c>
      <c r="B81" s="53" t="s">
        <v>218</v>
      </c>
      <c r="C81" s="13"/>
      <c r="D81" s="57">
        <f>IF(OR(C80=" ", C80=0, C$61=0, C$61=" ")," ", C80/C$61)</f>
        <v>0.390625</v>
      </c>
      <c r="E81" s="7"/>
      <c r="G81" s="64"/>
      <c r="H81" s="73"/>
    </row>
    <row r="82" spans="1:8" ht="38.25" x14ac:dyDescent="0.2">
      <c r="A82" s="66" t="s">
        <v>160</v>
      </c>
      <c r="B82" s="53" t="s">
        <v>211</v>
      </c>
      <c r="C82" s="14">
        <v>336</v>
      </c>
      <c r="D82" s="15"/>
      <c r="E82" s="7"/>
    </row>
    <row r="83" spans="1:8" ht="38.25" x14ac:dyDescent="0.2">
      <c r="A83" s="66" t="s">
        <v>161</v>
      </c>
      <c r="B83" s="53" t="s">
        <v>214</v>
      </c>
      <c r="C83" s="13"/>
      <c r="D83" s="10">
        <f>IF(OR(C82=" ", C82=0, C$59=0, C$59=" ")," ", C82/C$59)</f>
        <v>0.19706744868035192</v>
      </c>
      <c r="E83" s="7"/>
      <c r="G83" s="64"/>
      <c r="H83" s="73"/>
    </row>
    <row r="84" spans="1:8" ht="42" customHeight="1" x14ac:dyDescent="0.2">
      <c r="A84" s="66" t="s">
        <v>162</v>
      </c>
      <c r="B84" s="53" t="s">
        <v>213</v>
      </c>
      <c r="C84" s="14">
        <f>265+59-30</f>
        <v>294</v>
      </c>
      <c r="D84" s="15"/>
      <c r="E84" s="7"/>
      <c r="H84" s="73"/>
    </row>
    <row r="85" spans="1:8" ht="51" x14ac:dyDescent="0.2">
      <c r="A85" s="66" t="s">
        <v>163</v>
      </c>
      <c r="B85" s="53" t="s">
        <v>215</v>
      </c>
      <c r="C85" s="13"/>
      <c r="D85" s="10">
        <f>IF(OR(C84=" ", C84=0, C$59=0, C$59=" ")," ", C84/C$59)</f>
        <v>0.17243401759530791</v>
      </c>
      <c r="E85" s="7"/>
      <c r="G85" s="64"/>
      <c r="H85" s="73"/>
    </row>
    <row r="86" spans="1:8" ht="38.25" x14ac:dyDescent="0.2">
      <c r="A86" s="66" t="s">
        <v>164</v>
      </c>
      <c r="B86" s="53" t="s">
        <v>212</v>
      </c>
      <c r="C86" s="14">
        <v>107</v>
      </c>
      <c r="D86" s="15"/>
      <c r="E86" s="7"/>
      <c r="H86" s="73"/>
    </row>
    <row r="87" spans="1:8" ht="39" thickBot="1" x14ac:dyDescent="0.25">
      <c r="A87" s="66" t="s">
        <v>165</v>
      </c>
      <c r="B87" s="53" t="s">
        <v>216</v>
      </c>
      <c r="C87" s="13"/>
      <c r="D87" s="10">
        <f>IF(OR(C86=" ", C86=0, C$59=0, C$59=" ")," ", C86/C$59)</f>
        <v>6.2756598240469211E-2</v>
      </c>
      <c r="E87" s="7"/>
      <c r="G87" s="64"/>
      <c r="H87" s="73"/>
    </row>
    <row r="88" spans="1:8" ht="13.5" thickBot="1" x14ac:dyDescent="0.25">
      <c r="A88" s="90" t="s">
        <v>6</v>
      </c>
      <c r="B88" s="91"/>
      <c r="C88" s="91"/>
      <c r="D88" s="91"/>
      <c r="E88" s="92"/>
    </row>
    <row r="89" spans="1:8" x14ac:dyDescent="0.2">
      <c r="A89" s="79" t="s">
        <v>19</v>
      </c>
      <c r="B89" s="81" t="s">
        <v>0</v>
      </c>
      <c r="C89" s="83" t="s">
        <v>3</v>
      </c>
      <c r="D89" s="84"/>
      <c r="E89" s="85" t="s">
        <v>17</v>
      </c>
    </row>
    <row r="90" spans="1:8" x14ac:dyDescent="0.2">
      <c r="A90" s="80"/>
      <c r="B90" s="82"/>
      <c r="C90" s="6" t="s">
        <v>1</v>
      </c>
      <c r="D90" s="6" t="s">
        <v>2</v>
      </c>
      <c r="E90" s="86"/>
    </row>
    <row r="91" spans="1:8" ht="51" x14ac:dyDescent="0.2">
      <c r="A91" s="66" t="s">
        <v>166</v>
      </c>
      <c r="B91" s="53" t="s">
        <v>94</v>
      </c>
      <c r="C91" s="27">
        <v>942</v>
      </c>
      <c r="D91" s="52"/>
      <c r="E91" s="7" t="s">
        <v>272</v>
      </c>
      <c r="H91" s="73"/>
    </row>
    <row r="92" spans="1:8" ht="51" x14ac:dyDescent="0.2">
      <c r="A92" s="66" t="s">
        <v>167</v>
      </c>
      <c r="B92" s="63" t="s">
        <v>242</v>
      </c>
      <c r="C92" s="52"/>
      <c r="D92" s="57">
        <f>IF(OR(C91=" ", C91=0, C$59=0, C$59=" ")," ", C91/C$59)</f>
        <v>0.55249266862170088</v>
      </c>
      <c r="E92" s="7"/>
    </row>
    <row r="93" spans="1:8" ht="38.25" x14ac:dyDescent="0.2">
      <c r="A93" s="66" t="s">
        <v>168</v>
      </c>
      <c r="B93" s="53" t="s">
        <v>74</v>
      </c>
      <c r="C93" s="14">
        <v>0</v>
      </c>
      <c r="D93" s="15"/>
      <c r="E93" s="7"/>
      <c r="H93" s="73"/>
    </row>
    <row r="94" spans="1:8" ht="38.25" x14ac:dyDescent="0.2">
      <c r="A94" s="66" t="s">
        <v>169</v>
      </c>
      <c r="B94" s="53" t="s">
        <v>75</v>
      </c>
      <c r="C94" s="13"/>
      <c r="D94" s="57" t="str">
        <f>IF(OR(C93=" ", C93=0,C91=" ", C91=0)," ", C93/C91)</f>
        <v xml:space="preserve"> </v>
      </c>
      <c r="E94" s="7"/>
      <c r="G94" s="64"/>
      <c r="H94" s="73"/>
    </row>
    <row r="95" spans="1:8" ht="51" x14ac:dyDescent="0.2">
      <c r="A95" s="66" t="s">
        <v>170</v>
      </c>
      <c r="B95" s="53" t="s">
        <v>102</v>
      </c>
      <c r="C95" s="27">
        <v>78</v>
      </c>
      <c r="D95" s="52"/>
      <c r="E95" s="7" t="s">
        <v>264</v>
      </c>
      <c r="H95" s="73"/>
    </row>
    <row r="96" spans="1:8" ht="25.5" x14ac:dyDescent="0.2">
      <c r="A96" s="66" t="s">
        <v>171</v>
      </c>
      <c r="B96" s="63" t="s">
        <v>220</v>
      </c>
      <c r="C96" s="52"/>
      <c r="D96" s="57">
        <f>IF(OR(C95=" ", C95=0, C$61=0, C$61=" ")," ", C95/C$61)</f>
        <v>0.609375</v>
      </c>
      <c r="E96" s="7"/>
    </row>
    <row r="97" spans="1:8" ht="38.25" x14ac:dyDescent="0.2">
      <c r="A97" s="66" t="s">
        <v>172</v>
      </c>
      <c r="B97" s="53" t="s">
        <v>76</v>
      </c>
      <c r="C97" s="14">
        <v>0</v>
      </c>
      <c r="D97" s="15"/>
      <c r="E97" s="7"/>
      <c r="H97" s="73"/>
    </row>
    <row r="98" spans="1:8" ht="39" thickBot="1" x14ac:dyDescent="0.25">
      <c r="A98" s="67" t="s">
        <v>173</v>
      </c>
      <c r="B98" s="54" t="s">
        <v>77</v>
      </c>
      <c r="C98" s="16"/>
      <c r="D98" s="58" t="str">
        <f>IF(OR(C97=" ", C97=0,C95=" ", C95=0)," ", C97/C95)</f>
        <v xml:space="preserve"> </v>
      </c>
      <c r="E98" s="8"/>
    </row>
    <row r="100" spans="1:8" ht="13.5" thickBot="1" x14ac:dyDescent="0.25"/>
    <row r="101" spans="1:8" ht="13.5" thickBot="1" x14ac:dyDescent="0.25">
      <c r="A101" s="90" t="s">
        <v>7</v>
      </c>
      <c r="B101" s="91"/>
      <c r="C101" s="91"/>
      <c r="D101" s="91"/>
      <c r="E101" s="92"/>
    </row>
    <row r="102" spans="1:8" ht="12.75" customHeight="1" x14ac:dyDescent="0.2">
      <c r="A102" s="79" t="s">
        <v>19</v>
      </c>
      <c r="B102" s="81" t="s">
        <v>0</v>
      </c>
      <c r="C102" s="83" t="s">
        <v>3</v>
      </c>
      <c r="D102" s="84"/>
      <c r="E102" s="85" t="s">
        <v>17</v>
      </c>
    </row>
    <row r="103" spans="1:8" x14ac:dyDescent="0.2">
      <c r="A103" s="80"/>
      <c r="B103" s="82"/>
      <c r="C103" s="6" t="s">
        <v>1</v>
      </c>
      <c r="D103" s="6" t="s">
        <v>2</v>
      </c>
      <c r="E103" s="86"/>
    </row>
    <row r="104" spans="1:8" ht="72" x14ac:dyDescent="0.2">
      <c r="A104" s="66" t="s">
        <v>174</v>
      </c>
      <c r="B104" s="53" t="s">
        <v>78</v>
      </c>
      <c r="C104" s="14">
        <v>546</v>
      </c>
      <c r="D104" s="15"/>
      <c r="E104" s="69" t="s">
        <v>273</v>
      </c>
      <c r="H104" s="73"/>
    </row>
    <row r="105" spans="1:8" ht="25.5" x14ac:dyDescent="0.2">
      <c r="A105" s="66" t="s">
        <v>175</v>
      </c>
      <c r="B105" s="53" t="s">
        <v>84</v>
      </c>
      <c r="C105" s="14">
        <v>115</v>
      </c>
      <c r="D105" s="15"/>
      <c r="E105" s="69" t="s">
        <v>253</v>
      </c>
      <c r="H105" s="73"/>
    </row>
    <row r="106" spans="1:8" ht="25.5" x14ac:dyDescent="0.2">
      <c r="A106" s="66" t="s">
        <v>176</v>
      </c>
      <c r="B106" s="53" t="s">
        <v>79</v>
      </c>
      <c r="C106" s="14">
        <v>404</v>
      </c>
      <c r="D106" s="15"/>
      <c r="E106" s="69" t="s">
        <v>253</v>
      </c>
      <c r="H106" s="73"/>
    </row>
    <row r="107" spans="1:8" ht="25.5" x14ac:dyDescent="0.2">
      <c r="A107" s="66" t="s">
        <v>177</v>
      </c>
      <c r="B107" s="53" t="s">
        <v>222</v>
      </c>
      <c r="C107" s="15"/>
      <c r="D107" s="59">
        <f>IF(OR(C$104=" ", C$104=0,C106=" ", C106=0)," ", C106/C$104)</f>
        <v>0.73992673992673996</v>
      </c>
      <c r="E107" s="7"/>
    </row>
    <row r="108" spans="1:8" ht="25.5" x14ac:dyDescent="0.2">
      <c r="A108" s="66" t="s">
        <v>178</v>
      </c>
      <c r="B108" s="53" t="s">
        <v>80</v>
      </c>
      <c r="C108" s="14">
        <v>84</v>
      </c>
      <c r="D108" s="15"/>
      <c r="E108" s="7"/>
      <c r="H108" s="73"/>
    </row>
    <row r="109" spans="1:8" ht="25.5" x14ac:dyDescent="0.2">
      <c r="A109" s="66" t="s">
        <v>179</v>
      </c>
      <c r="B109" s="53" t="s">
        <v>223</v>
      </c>
      <c r="C109" s="15"/>
      <c r="D109" s="59">
        <f>IF(OR(C$105=" ", C$105=0,C108=" ", C108=0)," ", C108/C$105)</f>
        <v>0.73043478260869565</v>
      </c>
      <c r="E109" s="7"/>
    </row>
    <row r="110" spans="1:8" ht="25.5" x14ac:dyDescent="0.2">
      <c r="A110" s="66" t="s">
        <v>180</v>
      </c>
      <c r="B110" s="53" t="s">
        <v>81</v>
      </c>
      <c r="C110" s="14">
        <v>0</v>
      </c>
      <c r="D110" s="15"/>
      <c r="E110" s="75"/>
      <c r="H110" s="73"/>
    </row>
    <row r="111" spans="1:8" ht="25.5" x14ac:dyDescent="0.2">
      <c r="A111" s="66" t="s">
        <v>181</v>
      </c>
      <c r="B111" s="53" t="s">
        <v>224</v>
      </c>
      <c r="C111" s="15"/>
      <c r="D111" s="59" t="str">
        <f>IF(OR(C$104=" ", C$104=0,C110=" ", C110=0)," ", C110/C$104)</f>
        <v xml:space="preserve"> </v>
      </c>
      <c r="E111" s="7"/>
    </row>
    <row r="112" spans="1:8" ht="25.5" x14ac:dyDescent="0.2">
      <c r="A112" s="66" t="s">
        <v>182</v>
      </c>
      <c r="B112" s="53" t="s">
        <v>82</v>
      </c>
      <c r="C112" s="14">
        <v>0</v>
      </c>
      <c r="D112" s="15"/>
      <c r="E112" s="7"/>
      <c r="H112" s="73"/>
    </row>
    <row r="113" spans="1:8" ht="25.5" x14ac:dyDescent="0.2">
      <c r="A113" s="66" t="s">
        <v>183</v>
      </c>
      <c r="B113" s="53" t="s">
        <v>225</v>
      </c>
      <c r="C113" s="15"/>
      <c r="D113" s="59" t="str">
        <f>IF(OR(C$105=" ", C$105=0,C112=" ", C112=0)," ", C112/C$105)</f>
        <v xml:space="preserve"> </v>
      </c>
      <c r="E113" s="7"/>
    </row>
    <row r="114" spans="1:8" ht="38.25" x14ac:dyDescent="0.2">
      <c r="A114" s="66" t="s">
        <v>184</v>
      </c>
      <c r="B114" s="53" t="s">
        <v>83</v>
      </c>
      <c r="C114" s="17">
        <v>0</v>
      </c>
      <c r="D114" s="15"/>
      <c r="E114" s="75"/>
      <c r="H114" s="73"/>
    </row>
    <row r="115" spans="1:8" ht="38.25" x14ac:dyDescent="0.2">
      <c r="A115" s="66" t="s">
        <v>185</v>
      </c>
      <c r="B115" s="53" t="s">
        <v>226</v>
      </c>
      <c r="C115" s="15"/>
      <c r="D115" s="59" t="str">
        <f>IF(OR(C$104=" ", C$104=0,C114=" ", C114=0)," ", C114/C$104)</f>
        <v xml:space="preserve"> </v>
      </c>
      <c r="E115" s="7"/>
    </row>
    <row r="116" spans="1:8" ht="38.25" x14ac:dyDescent="0.2">
      <c r="A116" s="66" t="s">
        <v>186</v>
      </c>
      <c r="B116" s="53" t="s">
        <v>87</v>
      </c>
      <c r="C116" s="17">
        <v>0</v>
      </c>
      <c r="D116" s="15"/>
      <c r="E116" s="7"/>
      <c r="H116" s="73"/>
    </row>
    <row r="117" spans="1:8" ht="39" thickBot="1" x14ac:dyDescent="0.25">
      <c r="A117" s="66" t="s">
        <v>187</v>
      </c>
      <c r="B117" s="53" t="s">
        <v>227</v>
      </c>
      <c r="C117" s="15"/>
      <c r="D117" s="59" t="str">
        <f>IF(OR(C$105=" ", C$105=0,C116=" ", C116=0)," ", C116/C$105)</f>
        <v xml:space="preserve"> </v>
      </c>
      <c r="E117" s="7"/>
    </row>
    <row r="118" spans="1:8" ht="13.5" thickBot="1" x14ac:dyDescent="0.25">
      <c r="A118" s="90" t="s">
        <v>7</v>
      </c>
      <c r="B118" s="91"/>
      <c r="C118" s="91"/>
      <c r="D118" s="91"/>
      <c r="E118" s="92"/>
    </row>
    <row r="119" spans="1:8" x14ac:dyDescent="0.2">
      <c r="A119" s="79" t="s">
        <v>19</v>
      </c>
      <c r="B119" s="81" t="s">
        <v>0</v>
      </c>
      <c r="C119" s="83" t="s">
        <v>3</v>
      </c>
      <c r="D119" s="84"/>
      <c r="E119" s="85" t="s">
        <v>17</v>
      </c>
    </row>
    <row r="120" spans="1:8" x14ac:dyDescent="0.2">
      <c r="A120" s="80"/>
      <c r="B120" s="82"/>
      <c r="C120" s="6" t="s">
        <v>1</v>
      </c>
      <c r="D120" s="6" t="s">
        <v>2</v>
      </c>
      <c r="E120" s="86"/>
    </row>
    <row r="121" spans="1:8" ht="25.5" x14ac:dyDescent="0.2">
      <c r="A121" s="66" t="s">
        <v>188</v>
      </c>
      <c r="B121" s="53" t="s">
        <v>86</v>
      </c>
      <c r="C121" s="17">
        <f>C104-C106-C110-C114</f>
        <v>142</v>
      </c>
      <c r="D121" s="15"/>
      <c r="E121" s="7" t="s">
        <v>265</v>
      </c>
      <c r="H121" s="73"/>
    </row>
    <row r="122" spans="1:8" ht="25.5" x14ac:dyDescent="0.2">
      <c r="A122" s="66" t="s">
        <v>189</v>
      </c>
      <c r="B122" s="53" t="s">
        <v>228</v>
      </c>
      <c r="C122" s="15"/>
      <c r="D122" s="59">
        <f>IF(OR(C$104=" ", C$104=0,C121=" ", C121=0)," ", C121/C$104)</f>
        <v>0.26007326007326009</v>
      </c>
      <c r="E122" s="7"/>
    </row>
    <row r="123" spans="1:8" ht="25.5" x14ac:dyDescent="0.2">
      <c r="A123" s="66" t="s">
        <v>190</v>
      </c>
      <c r="B123" s="53" t="s">
        <v>85</v>
      </c>
      <c r="C123" s="17">
        <f>C105-C108</f>
        <v>31</v>
      </c>
      <c r="D123" s="15"/>
      <c r="E123" s="7"/>
      <c r="H123" s="73"/>
    </row>
    <row r="124" spans="1:8" ht="25.5" x14ac:dyDescent="0.2">
      <c r="A124" s="66" t="s">
        <v>191</v>
      </c>
      <c r="B124" s="53" t="s">
        <v>229</v>
      </c>
      <c r="C124" s="15"/>
      <c r="D124" s="59">
        <f>IF(OR(C$105=" ", C$105=0,C123=" ", C123=0)," ", C123/C$105)</f>
        <v>0.26956521739130435</v>
      </c>
      <c r="E124" s="7"/>
    </row>
    <row r="125" spans="1:8" ht="48" x14ac:dyDescent="0.2">
      <c r="A125" s="66" t="s">
        <v>192</v>
      </c>
      <c r="B125" s="53" t="s">
        <v>230</v>
      </c>
      <c r="C125" s="17">
        <f>C104-230</f>
        <v>316</v>
      </c>
      <c r="D125" s="15"/>
      <c r="E125" s="69" t="s">
        <v>274</v>
      </c>
      <c r="H125" s="73"/>
    </row>
    <row r="126" spans="1:8" ht="25.5" x14ac:dyDescent="0.2">
      <c r="A126" s="66" t="s">
        <v>193</v>
      </c>
      <c r="B126" s="53" t="s">
        <v>88</v>
      </c>
      <c r="C126" s="47"/>
      <c r="D126" s="59">
        <f>IF(OR(C$104=" ", C$104=0,C125=" ", C125=0)," ", C125/C$104)</f>
        <v>0.57875457875457881</v>
      </c>
      <c r="E126" s="7"/>
      <c r="G126" s="65"/>
      <c r="H126" s="73"/>
    </row>
    <row r="127" spans="1:8" ht="25.5" x14ac:dyDescent="0.2">
      <c r="A127" s="66" t="s">
        <v>194</v>
      </c>
      <c r="B127" s="53" t="s">
        <v>97</v>
      </c>
      <c r="C127" s="17">
        <f>C104-192</f>
        <v>354</v>
      </c>
      <c r="D127" s="48"/>
      <c r="E127" s="69" t="s">
        <v>254</v>
      </c>
      <c r="H127" s="73"/>
    </row>
    <row r="128" spans="1:8" ht="25.5" x14ac:dyDescent="0.2">
      <c r="A128" s="66" t="s">
        <v>195</v>
      </c>
      <c r="B128" s="53" t="s">
        <v>89</v>
      </c>
      <c r="C128" s="47"/>
      <c r="D128" s="59">
        <f>IF(OR(C$104=0,C$104=" ",C127=0,C127=" ")," ",C127/C$104)</f>
        <v>0.64835164835164838</v>
      </c>
      <c r="E128" s="7"/>
      <c r="G128" s="64"/>
      <c r="H128" s="73"/>
    </row>
    <row r="129" spans="1:8" ht="25.5" x14ac:dyDescent="0.2">
      <c r="A129" s="66" t="s">
        <v>196</v>
      </c>
      <c r="B129" s="53" t="s">
        <v>98</v>
      </c>
      <c r="C129" s="17">
        <f>C105-68</f>
        <v>47</v>
      </c>
      <c r="D129" s="48"/>
      <c r="E129" s="69" t="s">
        <v>254</v>
      </c>
      <c r="H129" s="73"/>
    </row>
    <row r="130" spans="1:8" ht="25.5" x14ac:dyDescent="0.2">
      <c r="A130" s="66" t="s">
        <v>197</v>
      </c>
      <c r="B130" s="53" t="s">
        <v>43</v>
      </c>
      <c r="C130" s="47"/>
      <c r="D130" s="59">
        <f>IF(OR(C$105=0,C$105=" ",C129=0,C129=" ")," ",C129/C$105)</f>
        <v>0.40869565217391307</v>
      </c>
      <c r="E130" s="7"/>
      <c r="G130" s="64"/>
      <c r="H130" s="73"/>
    </row>
    <row r="131" spans="1:8" ht="25.5" x14ac:dyDescent="0.2">
      <c r="A131" s="66" t="s">
        <v>198</v>
      </c>
      <c r="B131" s="53" t="s">
        <v>99</v>
      </c>
      <c r="C131" s="17">
        <f>C105-34</f>
        <v>81</v>
      </c>
      <c r="D131" s="48"/>
      <c r="E131" s="69" t="s">
        <v>254</v>
      </c>
      <c r="H131" s="73"/>
    </row>
    <row r="132" spans="1:8" ht="25.5" x14ac:dyDescent="0.2">
      <c r="A132" s="66" t="s">
        <v>199</v>
      </c>
      <c r="B132" s="53" t="s">
        <v>44</v>
      </c>
      <c r="C132" s="47"/>
      <c r="D132" s="59">
        <f>IF(OR(C$105=0,C$105=" ",C131=0,C131=" ")," ",C131/C$105)</f>
        <v>0.70434782608695656</v>
      </c>
      <c r="E132" s="7"/>
      <c r="G132" s="64"/>
      <c r="H132" s="73"/>
    </row>
    <row r="133" spans="1:8" ht="25.5" x14ac:dyDescent="0.2">
      <c r="A133" s="66" t="s">
        <v>200</v>
      </c>
      <c r="B133" s="53" t="s">
        <v>91</v>
      </c>
      <c r="C133" s="17">
        <v>0</v>
      </c>
      <c r="D133" s="15"/>
      <c r="E133" s="7"/>
      <c r="H133" s="73"/>
    </row>
    <row r="134" spans="1:8" ht="25.5" x14ac:dyDescent="0.2">
      <c r="A134" s="66" t="s">
        <v>201</v>
      </c>
      <c r="B134" s="53" t="s">
        <v>100</v>
      </c>
      <c r="C134" s="17">
        <v>0</v>
      </c>
      <c r="D134" s="49"/>
      <c r="E134" s="7"/>
      <c r="G134" s="64"/>
      <c r="H134" s="73"/>
    </row>
    <row r="135" spans="1:8" ht="25.5" x14ac:dyDescent="0.2">
      <c r="A135" s="66" t="s">
        <v>202</v>
      </c>
      <c r="B135" s="53" t="s">
        <v>92</v>
      </c>
      <c r="C135" s="50"/>
      <c r="D135" s="60" t="str">
        <f>IF(OR(C133=0,C133=" ",C134=0,C134=" ")," ",C134/C133)</f>
        <v xml:space="preserve"> </v>
      </c>
      <c r="E135" s="7"/>
      <c r="H135" s="73"/>
    </row>
    <row r="136" spans="1:8" ht="25.5" x14ac:dyDescent="0.2">
      <c r="A136" s="66" t="s">
        <v>203</v>
      </c>
      <c r="B136" s="53" t="s">
        <v>101</v>
      </c>
      <c r="C136" s="17">
        <v>0</v>
      </c>
      <c r="D136" s="49"/>
      <c r="E136" s="7"/>
      <c r="G136" s="64"/>
      <c r="H136" s="73"/>
    </row>
    <row r="137" spans="1:8" ht="26.25" thickBot="1" x14ac:dyDescent="0.25">
      <c r="A137" s="66" t="s">
        <v>204</v>
      </c>
      <c r="B137" s="54" t="s">
        <v>93</v>
      </c>
      <c r="C137" s="51"/>
      <c r="D137" s="61" t="str">
        <f>IF(OR(C133=0,C133=" ",C136=0,C136=" ")," ",C136/C133)</f>
        <v xml:space="preserve"> </v>
      </c>
      <c r="E137" s="8"/>
      <c r="H137" s="73"/>
    </row>
    <row r="139" spans="1:8" ht="13.5" thickBot="1" x14ac:dyDescent="0.25"/>
    <row r="140" spans="1:8" ht="13.5" thickBot="1" x14ac:dyDescent="0.25">
      <c r="A140" s="90" t="s">
        <v>15</v>
      </c>
      <c r="B140" s="91"/>
      <c r="C140" s="91"/>
      <c r="D140" s="91"/>
      <c r="E140" s="92"/>
    </row>
    <row r="141" spans="1:8" ht="12.75" customHeight="1" x14ac:dyDescent="0.2">
      <c r="A141" s="79" t="s">
        <v>19</v>
      </c>
      <c r="B141" s="81" t="s">
        <v>0</v>
      </c>
      <c r="C141" s="83" t="s">
        <v>3</v>
      </c>
      <c r="D141" s="84"/>
      <c r="E141" s="85" t="s">
        <v>17</v>
      </c>
    </row>
    <row r="142" spans="1:8" x14ac:dyDescent="0.2">
      <c r="A142" s="80"/>
      <c r="B142" s="82"/>
      <c r="C142" s="6" t="s">
        <v>1</v>
      </c>
      <c r="D142" s="6" t="s">
        <v>42</v>
      </c>
      <c r="E142" s="86"/>
    </row>
    <row r="143" spans="1:8" ht="25.5" x14ac:dyDescent="0.2">
      <c r="A143" s="68" t="s">
        <v>205</v>
      </c>
      <c r="B143" s="53" t="s">
        <v>236</v>
      </c>
      <c r="C143" s="11">
        <v>15</v>
      </c>
      <c r="D143" s="33"/>
      <c r="E143" s="18"/>
      <c r="H143" s="73"/>
    </row>
    <row r="144" spans="1:8" ht="25.5" x14ac:dyDescent="0.2">
      <c r="A144" s="66" t="s">
        <v>231</v>
      </c>
      <c r="B144" s="53" t="s">
        <v>237</v>
      </c>
      <c r="C144" s="45"/>
      <c r="D144" s="46">
        <v>3240</v>
      </c>
      <c r="E144" s="18"/>
      <c r="H144" s="73"/>
    </row>
    <row r="145" spans="1:8" ht="25.5" x14ac:dyDescent="0.2">
      <c r="A145" s="68" t="s">
        <v>232</v>
      </c>
      <c r="B145" s="53" t="s">
        <v>238</v>
      </c>
      <c r="C145" s="31">
        <v>34</v>
      </c>
      <c r="D145" s="33"/>
      <c r="E145" s="18"/>
      <c r="H145" s="73"/>
    </row>
    <row r="146" spans="1:8" ht="25.5" x14ac:dyDescent="0.2">
      <c r="A146" s="68" t="s">
        <v>233</v>
      </c>
      <c r="B146" s="53" t="s">
        <v>239</v>
      </c>
      <c r="C146" s="45"/>
      <c r="D146" s="46">
        <v>15100</v>
      </c>
      <c r="E146" s="18"/>
      <c r="H146" s="73"/>
    </row>
    <row r="147" spans="1:8" ht="25.5" x14ac:dyDescent="0.2">
      <c r="A147" s="68" t="s">
        <v>234</v>
      </c>
      <c r="B147" s="53" t="s">
        <v>240</v>
      </c>
      <c r="C147" s="31">
        <v>0</v>
      </c>
      <c r="D147" s="33"/>
      <c r="E147" s="18"/>
      <c r="H147" s="73"/>
    </row>
    <row r="148" spans="1:8" ht="26.25" thickBot="1" x14ac:dyDescent="0.25">
      <c r="A148" s="70" t="s">
        <v>235</v>
      </c>
      <c r="B148" s="54" t="s">
        <v>241</v>
      </c>
      <c r="C148" s="32"/>
      <c r="D148" s="34">
        <v>0</v>
      </c>
      <c r="E148" s="19"/>
      <c r="H148" s="73"/>
    </row>
    <row r="150" spans="1:8" ht="13.5" thickBot="1" x14ac:dyDescent="0.25"/>
    <row r="151" spans="1:8" ht="13.5" thickBot="1" x14ac:dyDescent="0.25">
      <c r="A151" s="90" t="s">
        <v>14</v>
      </c>
      <c r="B151" s="91"/>
      <c r="C151" s="91"/>
      <c r="D151" s="91"/>
      <c r="E151" s="92"/>
    </row>
    <row r="152" spans="1:8" ht="12.75" customHeight="1" x14ac:dyDescent="0.2">
      <c r="A152" s="79" t="s">
        <v>19</v>
      </c>
      <c r="B152" s="81" t="s">
        <v>0</v>
      </c>
      <c r="C152" s="83" t="s">
        <v>3</v>
      </c>
      <c r="D152" s="84"/>
      <c r="E152" s="85" t="s">
        <v>20</v>
      </c>
    </row>
    <row r="153" spans="1:8" x14ac:dyDescent="0.2">
      <c r="A153" s="80"/>
      <c r="B153" s="82"/>
      <c r="C153" s="6" t="s">
        <v>1</v>
      </c>
      <c r="D153" s="6" t="s">
        <v>2</v>
      </c>
      <c r="E153" s="86"/>
    </row>
    <row r="154" spans="1:8" ht="145.5" customHeight="1" x14ac:dyDescent="0.2">
      <c r="A154" s="71" t="s">
        <v>243</v>
      </c>
      <c r="B154" s="53" t="s">
        <v>38</v>
      </c>
      <c r="C154" s="14">
        <v>108497</v>
      </c>
      <c r="D154" s="35"/>
      <c r="E154" s="7" t="s">
        <v>266</v>
      </c>
      <c r="H154" s="73"/>
    </row>
    <row r="155" spans="1:8" ht="25.5" x14ac:dyDescent="0.2">
      <c r="A155" s="71" t="s">
        <v>244</v>
      </c>
      <c r="B155" s="53" t="s">
        <v>39</v>
      </c>
      <c r="C155" s="14">
        <v>73969</v>
      </c>
      <c r="D155" s="35"/>
      <c r="E155" s="7"/>
      <c r="H155" s="73"/>
    </row>
    <row r="156" spans="1:8" ht="25.5" x14ac:dyDescent="0.2">
      <c r="A156" s="71" t="s">
        <v>245</v>
      </c>
      <c r="B156" s="53" t="s">
        <v>40</v>
      </c>
      <c r="C156" s="13"/>
      <c r="D156" s="36">
        <f>IF(OR($C$154=0,$C$154=" ",C155=0,C155=" ")," ",C155/$C$154)</f>
        <v>0.68176078601251644</v>
      </c>
      <c r="E156" s="7" t="s">
        <v>275</v>
      </c>
      <c r="G156" s="65"/>
      <c r="H156" s="73"/>
    </row>
    <row r="157" spans="1:8" ht="25.5" x14ac:dyDescent="0.2">
      <c r="A157" s="71" t="s">
        <v>246</v>
      </c>
      <c r="B157" s="53" t="s">
        <v>41</v>
      </c>
      <c r="C157" s="38">
        <v>62</v>
      </c>
      <c r="D157" s="35"/>
      <c r="E157" s="7"/>
      <c r="H157" s="73"/>
    </row>
    <row r="158" spans="1:8" ht="35.25" customHeight="1" x14ac:dyDescent="0.2">
      <c r="A158" s="71" t="s">
        <v>247</v>
      </c>
      <c r="B158" s="53" t="s">
        <v>95</v>
      </c>
      <c r="C158" s="14">
        <v>6479</v>
      </c>
      <c r="D158" s="35"/>
      <c r="E158" s="7" t="s">
        <v>276</v>
      </c>
      <c r="H158" s="73"/>
    </row>
    <row r="159" spans="1:8" ht="13.5" thickBot="1" x14ac:dyDescent="0.25">
      <c r="A159" s="72" t="s">
        <v>248</v>
      </c>
      <c r="B159" s="54" t="s">
        <v>96</v>
      </c>
      <c r="C159" s="16"/>
      <c r="D159" s="37">
        <f>IF(OR($C$154=0,$C$154=" ",C158=0,C158=" ")," ",C158/$C$154)</f>
        <v>5.9715936846180082E-2</v>
      </c>
      <c r="E159" s="7"/>
      <c r="G159" s="65"/>
      <c r="H159" s="73"/>
    </row>
  </sheetData>
  <sheetProtection selectLockedCells="1"/>
  <mergeCells count="59">
    <mergeCell ref="E152:E153"/>
    <mergeCell ref="C152:D152"/>
    <mergeCell ref="A152:A153"/>
    <mergeCell ref="B152:B153"/>
    <mergeCell ref="D8:E8"/>
    <mergeCell ref="D9:E9"/>
    <mergeCell ref="D10:E10"/>
    <mergeCell ref="D11:E11"/>
    <mergeCell ref="D12:E12"/>
    <mergeCell ref="D13:E13"/>
    <mergeCell ref="D14:E14"/>
    <mergeCell ref="D15:E15"/>
    <mergeCell ref="D16:E16"/>
    <mergeCell ref="D17:E17"/>
    <mergeCell ref="B102:B103"/>
    <mergeCell ref="E141:E142"/>
    <mergeCell ref="A75:E75"/>
    <mergeCell ref="A56:E56"/>
    <mergeCell ref="A35:E35"/>
    <mergeCell ref="A20:E20"/>
    <mergeCell ref="C57:D57"/>
    <mergeCell ref="E57:E58"/>
    <mergeCell ref="A57:A58"/>
    <mergeCell ref="B57:B58"/>
    <mergeCell ref="E76:E77"/>
    <mergeCell ref="C76:D76"/>
    <mergeCell ref="A76:A77"/>
    <mergeCell ref="B76:B77"/>
    <mergeCell ref="A140:E140"/>
    <mergeCell ref="C119:D119"/>
    <mergeCell ref="E119:E120"/>
    <mergeCell ref="A151:E151"/>
    <mergeCell ref="A101:E101"/>
    <mergeCell ref="A88:E88"/>
    <mergeCell ref="A89:A90"/>
    <mergeCell ref="B89:B90"/>
    <mergeCell ref="C89:D89"/>
    <mergeCell ref="E89:E90"/>
    <mergeCell ref="C102:D102"/>
    <mergeCell ref="E102:E103"/>
    <mergeCell ref="A102:A103"/>
    <mergeCell ref="A141:A142"/>
    <mergeCell ref="B141:B142"/>
    <mergeCell ref="C141:D141"/>
    <mergeCell ref="A118:E118"/>
    <mergeCell ref="A119:A120"/>
    <mergeCell ref="B119:B120"/>
    <mergeCell ref="A5:E5"/>
    <mergeCell ref="A36:A37"/>
    <mergeCell ref="B36:B37"/>
    <mergeCell ref="C36:D36"/>
    <mergeCell ref="E36:E37"/>
    <mergeCell ref="C21:D21"/>
    <mergeCell ref="E21:E22"/>
    <mergeCell ref="A21:A22"/>
    <mergeCell ref="B21:B22"/>
    <mergeCell ref="A6:A7"/>
    <mergeCell ref="B6:B7"/>
    <mergeCell ref="D6:E7"/>
  </mergeCells>
  <phoneticPr fontId="3" type="noConversion"/>
  <printOptions horizontalCentered="1"/>
  <pageMargins left="0.74803149606299213" right="0.74803149606299213" top="0.78740157480314965" bottom="0.59055118110236227" header="0.31496062992125984" footer="0.31496062992125984"/>
  <pageSetup paperSize="9" orientation="landscape" r:id="rId1"/>
  <headerFooter alignWithMargins="0">
    <oddHeader>&amp;C&amp;"Arial,Bold"&amp;12Electricity Retailer Performance Report</oddHeader>
    <oddFooter>&amp;R Page &amp;P  of  &amp;N</oddFooter>
  </headerFooter>
  <rowBreaks count="9" manualBreakCount="9">
    <brk id="19" max="16383" man="1"/>
    <brk id="34" max="16383" man="1"/>
    <brk id="55" max="16383" man="1"/>
    <brk id="74" max="16383" man="1"/>
    <brk id="87" max="16383" man="1"/>
    <brk id="100" max="16383" man="1"/>
    <brk id="117" max="16383" man="1"/>
    <brk id="139"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this first</vt:lpstr>
      <vt:lpstr>Performance indicators</vt:lpstr>
      <vt:lpstr>'Read this first'!Print_Area</vt:lpstr>
      <vt:lpstr>'Read this first'!Print_Titles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Amie Leaf</cp:lastModifiedBy>
  <cp:lastPrinted>2016-02-05T01:11:18Z</cp:lastPrinted>
  <dcterms:created xsi:type="dcterms:W3CDTF">2007-04-23T01:19:35Z</dcterms:created>
  <dcterms:modified xsi:type="dcterms:W3CDTF">2016-10-11T05:22:13Z</dcterms:modified>
</cp:coreProperties>
</file>